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245" windowWidth="19170" windowHeight="4260" tabRatio="605"/>
  </bookViews>
  <sheets>
    <sheet name="Aruande vorm" sheetId="4" r:id="rId1"/>
    <sheet name="Veeru 8 Lisad kulude lahtikir. " sheetId="5" r:id="rId2"/>
    <sheet name="Leht1" sheetId="6" r:id="rId3"/>
    <sheet name="Leht2" sheetId="7" r:id="rId4"/>
  </sheets>
  <calcPr calcId="145621"/>
</workbook>
</file>

<file path=xl/calcChain.xml><?xml version="1.0" encoding="utf-8"?>
<calcChain xmlns="http://schemas.openxmlformats.org/spreadsheetml/2006/main">
  <c r="F35" i="4" l="1"/>
  <c r="H35" i="4"/>
  <c r="D35" i="4"/>
  <c r="I14" i="4"/>
  <c r="D36" i="4"/>
  <c r="D34" i="4"/>
  <c r="D32" i="4"/>
  <c r="D29" i="4"/>
  <c r="D30" i="4"/>
  <c r="I23" i="4"/>
  <c r="M12" i="4"/>
  <c r="M23" i="4"/>
  <c r="M22" i="4"/>
  <c r="H22" i="4"/>
  <c r="I22" i="4" s="1"/>
  <c r="H23" i="4"/>
  <c r="G23" i="4"/>
  <c r="F23" i="4"/>
  <c r="N12" i="4"/>
  <c r="L22" i="4" l="1"/>
  <c r="K22" i="4"/>
  <c r="K23" i="4" l="1"/>
  <c r="N22" i="4"/>
  <c r="C50" i="5" l="1"/>
  <c r="C42" i="5"/>
  <c r="C31" i="5"/>
  <c r="C20" i="5"/>
  <c r="C17" i="5"/>
  <c r="L12" i="4" l="1"/>
  <c r="C28" i="5" l="1"/>
  <c r="C39" i="5" l="1"/>
  <c r="F30" i="4" l="1"/>
  <c r="H30" i="4"/>
  <c r="C38" i="5"/>
  <c r="C30" i="5"/>
  <c r="L13" i="4"/>
  <c r="L23" i="4" s="1"/>
  <c r="C27" i="5"/>
  <c r="C8" i="5"/>
  <c r="C16" i="5"/>
  <c r="C5" i="5"/>
  <c r="C34" i="4"/>
  <c r="F34" i="4" s="1"/>
  <c r="C36" i="4"/>
  <c r="F36" i="4" s="1"/>
  <c r="C35" i="4"/>
  <c r="C41" i="5"/>
  <c r="H15" i="4" s="1"/>
  <c r="K15" i="4" s="1"/>
  <c r="C52" i="5"/>
  <c r="C49" i="5"/>
  <c r="C19" i="5"/>
  <c r="C32" i="4"/>
  <c r="F32" i="4" s="1"/>
  <c r="N13" i="4" l="1"/>
  <c r="N23" i="4" s="1"/>
  <c r="I15" i="4"/>
  <c r="L15" i="4" s="1"/>
  <c r="F31" i="4"/>
  <c r="H32" i="4"/>
  <c r="H13" i="4"/>
  <c r="K13" i="4" s="1"/>
  <c r="M13" i="4" s="1"/>
  <c r="H14" i="4"/>
  <c r="K14" i="4" s="1"/>
  <c r="H12" i="4"/>
  <c r="K12" i="4" s="1"/>
  <c r="H36" i="4"/>
  <c r="H34" i="4"/>
  <c r="C29" i="4"/>
  <c r="F29" i="4" s="1"/>
  <c r="C59" i="5"/>
  <c r="C60" i="5"/>
  <c r="C31" i="4"/>
  <c r="M14" i="4" l="1"/>
  <c r="L14" i="4"/>
  <c r="N14" i="4" s="1"/>
  <c r="H31" i="4"/>
  <c r="D31" i="4"/>
  <c r="C61" i="5"/>
  <c r="H29" i="4"/>
  <c r="F28" i="4"/>
  <c r="C28" i="4"/>
  <c r="C37" i="4" s="1"/>
  <c r="D28" i="4"/>
  <c r="D37" i="4" l="1"/>
  <c r="F37" i="4"/>
  <c r="H41" i="4" s="1"/>
  <c r="H28" i="4"/>
  <c r="M15" i="4"/>
  <c r="H37" i="4" l="1"/>
  <c r="I42" i="4" s="1"/>
  <c r="N15" i="4"/>
</calcChain>
</file>

<file path=xl/sharedStrings.xml><?xml version="1.0" encoding="utf-8"?>
<sst xmlns="http://schemas.openxmlformats.org/spreadsheetml/2006/main" count="204" uniqueCount="112">
  <si>
    <t>Planeeritud</t>
  </si>
  <si>
    <t>tegevus</t>
  </si>
  <si>
    <t>Elluviidud tegevus</t>
  </si>
  <si>
    <t>koos sisu kirjeldusega</t>
  </si>
  <si>
    <t>Tulemuslikkus</t>
  </si>
  <si>
    <t>Tegelik</t>
  </si>
  <si>
    <t>Tegelik kulu</t>
  </si>
  <si>
    <t>6a</t>
  </si>
  <si>
    <t>7a</t>
  </si>
  <si>
    <t>9a</t>
  </si>
  <si>
    <t>10a</t>
  </si>
  <si>
    <t xml:space="preserve">Tegevuse maksumus kululiigiti </t>
  </si>
  <si>
    <t>(arvuliselt  mõõdetav)</t>
  </si>
  <si>
    <t>(tegevuskavast tulenev)</t>
  </si>
  <si>
    <t>1. Personalikulud KOKKU:</t>
  </si>
  <si>
    <t>sh.</t>
  </si>
  <si>
    <t>2. Majanduskulud KOKKU:</t>
  </si>
  <si>
    <t>KOKKU</t>
  </si>
  <si>
    <t>KULUD KOKKU</t>
  </si>
  <si>
    <t>SM ja SA EPI Fondi 30.01.2004.a. lepingu nr. 019  aruande juurde</t>
  </si>
  <si>
    <t>lähetuste majutus-, sõidukulud ja päevarahad</t>
  </si>
  <si>
    <t>kulud töötasudeks koos sotsiaal- ja tulumaksuga ning töötuskindlustusega</t>
  </si>
  <si>
    <t>rendi ja liisimiskulud</t>
  </si>
  <si>
    <t>Finantseerimis- ja pangakulud sh kulud raamatupidamisele</t>
  </si>
  <si>
    <t>Üldkulud</t>
  </si>
  <si>
    <t>projektis osalejate kulud sh kulud transpordiks, toitlustuseks, õppetöö- ja koolitusmaterjalideks.</t>
  </si>
  <si>
    <t>ostetud tööd ja teenused</t>
  </si>
  <si>
    <t>Summa</t>
  </si>
  <si>
    <t>Dokumendi nr (Arve nr / kassa väljamineku orderi nr jne.)</t>
  </si>
  <si>
    <t>Lisa 1</t>
  </si>
  <si>
    <t>Lisa 2</t>
  </si>
  <si>
    <t>Kõikide tegevuste maksumus kokku kuluartiklitena</t>
  </si>
  <si>
    <t>Aruandlusperioodil</t>
  </si>
  <si>
    <t>Kokku (kasvavas kokkuvõttes)</t>
  </si>
  <si>
    <r>
      <t>Eesmärk</t>
    </r>
    <r>
      <rPr>
        <sz val="10"/>
        <rFont val="Arial"/>
        <family val="2"/>
      </rPr>
      <t xml:space="preserve"> (5)</t>
    </r>
  </si>
  <si>
    <t>Kulukirje</t>
  </si>
  <si>
    <t>Lisa 3</t>
  </si>
  <si>
    <t>Regulaarselt</t>
  </si>
  <si>
    <t>4.Koolitused ja teabepäevad</t>
  </si>
  <si>
    <t xml:space="preserve">5.Töö avalikkusega </t>
  </si>
  <si>
    <t xml:space="preserve">1.Ühingute juhendamine </t>
  </si>
  <si>
    <t>2.Seaduseloomes osalemine</t>
  </si>
  <si>
    <t>3. Kutsehaigete probleemide lahendamine</t>
  </si>
  <si>
    <r>
      <t>1.</t>
    </r>
    <r>
      <rPr>
        <sz val="8"/>
        <color indexed="8"/>
        <rFont val="Arial"/>
        <family val="2"/>
      </rPr>
      <t xml:space="preserve"> Kutsehaigete koolitus- ja teabepäevad, mis on suunatud kutsehaigete õpetamisele, nõustamisele ja ühishuvide eest seismisele</t>
    </r>
  </si>
  <si>
    <t xml:space="preserve">Tegevuse elluviija esindaja: Aino Muru                                                                                                      </t>
  </si>
  <si>
    <t>Pearaamatupidaja: Aino Muru</t>
  </si>
  <si>
    <t>1. Personalikulud kokku</t>
  </si>
  <si>
    <t>2. Majanduskulud kokku</t>
  </si>
  <si>
    <t>6.Kohtumised seadusandjate ja täitevvõimu esindajatega</t>
  </si>
  <si>
    <t>7.Kutsehaigete maine kujundamine</t>
  </si>
  <si>
    <t>lähetuste majutus-, sõidu-kulud ja päevarahad</t>
  </si>
  <si>
    <t>NB! Kulikirjete määratlemisel lähtutakse "Euroopa Sotsiaalfondi projektide kulude abikõlblikkuse eeskiri" põhimõtetest.</t>
  </si>
  <si>
    <t>Lisa 4</t>
  </si>
  <si>
    <t>Lisa 5</t>
  </si>
  <si>
    <t>Lepingu täitmise finantsaruande vorm koondaruande vormi juurde</t>
  </si>
  <si>
    <t xml:space="preserve">Projekti nimi: </t>
  </si>
  <si>
    <t xml:space="preserve">Projekti elluviija: </t>
  </si>
  <si>
    <t>Eesti Kutsehaigete Liit, Aino Muru</t>
  </si>
  <si>
    <t>Aadress, telefon, e-post:</t>
  </si>
  <si>
    <t>Lepingu nr ja kuupäev</t>
  </si>
  <si>
    <t xml:space="preserve">Aruandluse periood: </t>
  </si>
  <si>
    <r>
      <t xml:space="preserve">Kulu selgitus </t>
    </r>
    <r>
      <rPr>
        <sz val="10"/>
        <rFont val="Arial"/>
        <family val="2"/>
      </rPr>
      <t>(SM-i osaluse ulatuses) koos kuludo-kumendi nr-ga</t>
    </r>
  </si>
  <si>
    <t>s.h SM-i osalus</t>
  </si>
  <si>
    <t>Aino Muru</t>
  </si>
  <si>
    <t xml:space="preserve">Eraldise saaja esindaja: </t>
  </si>
  <si>
    <t xml:space="preserve">Aruande täitmise kuupäev: </t>
  </si>
  <si>
    <t xml:space="preserve">Pearaamatupidaja: </t>
  </si>
  <si>
    <t>Allkiri:</t>
  </si>
  <si>
    <r>
      <t>3.H</t>
    </r>
    <r>
      <rPr>
        <sz val="8"/>
        <color indexed="8"/>
        <rFont val="Arial"/>
        <family val="2"/>
      </rPr>
      <t>alduskulud Põhikirjaliste eesmärkide täitmine. Puuetega inimestele võrdsete võimaluste loomise standardreeglite täitmine</t>
    </r>
  </si>
  <si>
    <t>Kutsehaigete sotsiaalne nõustamine</t>
  </si>
  <si>
    <t>Projektis osalejate kulud sh kulud transpordiks, toitlustuseks, õppetöö- ja koolitusmaterjalideks.</t>
  </si>
  <si>
    <t>Ostetud tööd ja teenused</t>
  </si>
  <si>
    <t>Kulud töötasudeks koos sotsiaal- ja tulumaksuga ning töötuskindlustusega</t>
  </si>
  <si>
    <t>Lähetuste majutus-, sõidukulud ja päevarahad</t>
  </si>
  <si>
    <t>Rendi ja liisimiskulud</t>
  </si>
  <si>
    <t>Kaks korda aastas</t>
  </si>
  <si>
    <t>Eesti Kutsehaigete Liidu  tegevusprogramm 2011</t>
  </si>
  <si>
    <t>Rahu tn.8, Tartu 50112; 736 7127; e-mail: kutsehaiged@gmail.com</t>
  </si>
  <si>
    <r>
      <t xml:space="preserve">Vabariiklik projekt </t>
    </r>
    <r>
      <rPr>
        <b/>
        <sz val="8"/>
        <color indexed="8"/>
        <rFont val="Arial"/>
        <family val="2"/>
        <charset val="186"/>
      </rPr>
      <t>Tart</t>
    </r>
    <r>
      <rPr>
        <b/>
        <sz val="8"/>
        <color indexed="8"/>
        <rFont val="Arial"/>
        <family val="2"/>
      </rPr>
      <t xml:space="preserve">us </t>
    </r>
    <r>
      <rPr>
        <b/>
        <u/>
        <sz val="8"/>
        <color indexed="8"/>
        <rFont val="Arial"/>
        <family val="2"/>
        <charset val="186"/>
      </rPr>
      <t>Loengud</t>
    </r>
    <r>
      <rPr>
        <u/>
        <sz val="8"/>
        <color indexed="8"/>
        <rFont val="Arial"/>
        <family val="2"/>
      </rPr>
      <t>:</t>
    </r>
    <r>
      <rPr>
        <sz val="8"/>
        <color indexed="8"/>
        <rFont val="Arial"/>
        <family val="2"/>
      </rPr>
      <t xml:space="preserve"> 1.Kutsehaigetele vajalikud seadusandlikud aktid 2.Individuaalsed ja grupiviisilised nõustamised 3.Praktilise esmaabi kursus 4. Praktikumid-2 tundi 5.Kultuuriprogramm </t>
    </r>
  </si>
  <si>
    <t>66 inimest</t>
  </si>
  <si>
    <t>Planeeri-tud kulu (1) (EUR)</t>
  </si>
  <si>
    <t>sellest   SM-i  osalus  (EUR)</t>
  </si>
  <si>
    <t>Aruandlus perioodil (EUR)</t>
  </si>
  <si>
    <t>sellest SM-i  osalus (EUR)</t>
  </si>
  <si>
    <t>Kokku (2) (EUR)</t>
  </si>
  <si>
    <t>sellest SM-i osalus (EUR)</t>
  </si>
  <si>
    <t>Tegeli-ku kulu vahe planeeritud kuluga (3) (EUR)</t>
  </si>
  <si>
    <r>
      <t>2.</t>
    </r>
    <r>
      <rPr>
        <sz val="8"/>
        <color indexed="8"/>
        <rFont val="Arial"/>
        <family val="2"/>
      </rPr>
      <t xml:space="preserve"> Kutsehaigete koolitus- ja teabepäevad, mis on suunatud kutsehaigete õpetamisele, nõustamisele ja ühishuvide eest seismisele</t>
    </r>
  </si>
  <si>
    <r>
      <t xml:space="preserve">Vabariiklik projekt </t>
    </r>
    <r>
      <rPr>
        <b/>
        <sz val="8"/>
        <color indexed="8"/>
        <rFont val="Arial"/>
        <family val="2"/>
        <charset val="186"/>
      </rPr>
      <t>Pärnu</t>
    </r>
    <r>
      <rPr>
        <b/>
        <sz val="8"/>
        <color indexed="8"/>
        <rFont val="Arial"/>
        <family val="2"/>
      </rPr>
      <t xml:space="preserve">s </t>
    </r>
    <r>
      <rPr>
        <b/>
        <u/>
        <sz val="8"/>
        <color indexed="8"/>
        <rFont val="Arial"/>
        <family val="2"/>
        <charset val="186"/>
      </rPr>
      <t>Loengud</t>
    </r>
    <r>
      <rPr>
        <u/>
        <sz val="8"/>
        <color indexed="8"/>
        <rFont val="Arial"/>
        <family val="2"/>
      </rPr>
      <t>:</t>
    </r>
    <r>
      <rPr>
        <sz val="8"/>
        <color indexed="8"/>
        <rFont val="Arial"/>
        <family val="2"/>
      </rPr>
      <t xml:space="preserve"> 1.Kutsehaigetele vajalikud seadusandlikud aktid. Loengud südamehaigustest 2.Individuaalsed ja grupiviisilised nõustamised 3.Kultuuriprogramm </t>
    </r>
  </si>
  <si>
    <t>3.Sotsiaalne nõustamine</t>
  </si>
  <si>
    <t>500 inimest</t>
  </si>
  <si>
    <t>Pangateenused</t>
  </si>
  <si>
    <t>86 inimest</t>
  </si>
  <si>
    <t>2011.a. 12 kuud</t>
  </si>
  <si>
    <t>Aruande täitmise kuupäev: 5. jaanuar 2012 .a</t>
  </si>
  <si>
    <t>Palgaleht 1-6Pärnu - 293,99€, tk-13,42€, kp-3,20€, tm-78,16€, sm-126,52€</t>
  </si>
  <si>
    <t>VMO25-589,84€, mk660-46,62€, VMO20-51€, arve 686849-5,50€, arve 343429-3,50€, arve 229245657-38,30€, arve-50,27€</t>
  </si>
  <si>
    <t>MK654-4416,50€</t>
  </si>
  <si>
    <t>Palgaleht 10,11,12-860,97€, tk-13,65€, sm-321,75€, tm-114,03€</t>
  </si>
  <si>
    <t>MK661-47,52€, VMO26-45,51€, VMO27-50,01€, arve2951-25935-36€, arve 2951-3968-36€, arve 4573-44€, arve 110128928-36€, arve 3257-45€, arve 010744-40€, VMO21-21€, VMO20-34€, arve 230689343-2,30€, arve 230693728-7,10€, MK663-28,80€, arve 2292-16€, arve 228957352-155,34€, MK650-26,94€, MK224-13,33€, MK646-21,10€, MK645-21,74€, MK673-86,13€ ja MK672-132,81€</t>
  </si>
  <si>
    <t>Palgaleht 10,11,12-237€, tk-4,20€, sm-99€, tm-63€</t>
  </si>
  <si>
    <t>MK649-192€</t>
  </si>
  <si>
    <t>MK648-32€, MK652-32€, MK667-32€, arve 224243025-36,67€, arve 229245657-50,29€, MK664-300€, VMO28-394,06€</t>
  </si>
  <si>
    <t>Palgaleht 13-203,97€, tm-54,22€, sm-87,65€, tk-11,16€</t>
  </si>
  <si>
    <t>4.WEB-lehe hooldamine</t>
  </si>
  <si>
    <t>2010.a WEB-lehe hooldustööd</t>
  </si>
  <si>
    <t>Jooksvalt</t>
  </si>
  <si>
    <t>76 inimest</t>
  </si>
  <si>
    <t>Loengud: 1.Kahjuhüvitiste kohtulahendid, 2.Tervise infosüsteemid, 3.Miks kuulmine halveneb?, 4.Kuidas ennast ise tervendada, 5.Veenihaigused, 6.Rehabilitatsiooni võimalused 2012.a</t>
  </si>
  <si>
    <t>579 inimest</t>
  </si>
  <si>
    <t>54 korral</t>
  </si>
  <si>
    <t>12.1-5/1788-04 22.02.2010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</si>
</sst>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2">
    <font>
      <sz val="12"/>
      <name val="Times New Roman"/>
      <charset val="186"/>
    </font>
    <font>
      <sz val="12"/>
      <name val="Times New Roman"/>
      <charset val="186"/>
    </font>
    <font>
      <sz val="8"/>
      <color indexed="8"/>
      <name val="Times New Roman Baltic"/>
      <family val="1"/>
    </font>
    <font>
      <b/>
      <sz val="8"/>
      <color indexed="8"/>
      <name val="Times New Roman Baltic"/>
      <family val="1"/>
      <charset val="186"/>
    </font>
    <font>
      <sz val="8"/>
      <color indexed="8"/>
      <name val="Times New Roman Baltic"/>
      <family val="1"/>
      <charset val="186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8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  <charset val="186"/>
    </font>
    <font>
      <b/>
      <u/>
      <sz val="8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b/>
      <sz val="8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color indexed="9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7"/>
      <name val="Arial"/>
      <family val="2"/>
    </font>
    <font>
      <sz val="8"/>
      <color indexed="8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0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2" fillId="0" borderId="1" xfId="0" applyNumberFormat="1" applyFont="1" applyFill="1" applyBorder="1" applyAlignment="1">
      <alignment horizontal="justify" wrapText="1"/>
    </xf>
    <xf numFmtId="0" fontId="6" fillId="0" borderId="0" xfId="0" applyFont="1" applyAlignment="1">
      <alignment horizontal="right"/>
    </xf>
    <xf numFmtId="3" fontId="5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left"/>
    </xf>
    <xf numFmtId="3" fontId="9" fillId="0" borderId="0" xfId="0" applyNumberFormat="1" applyFont="1"/>
    <xf numFmtId="3" fontId="8" fillId="0" borderId="0" xfId="0" applyNumberFormat="1" applyFont="1" applyFill="1" applyAlignment="1">
      <alignment wrapText="1"/>
    </xf>
    <xf numFmtId="3" fontId="11" fillId="0" borderId="2" xfId="0" applyNumberFormat="1" applyFont="1" applyFill="1" applyBorder="1" applyAlignment="1">
      <alignment horizontal="justify" wrapText="1"/>
    </xf>
    <xf numFmtId="3" fontId="9" fillId="0" borderId="0" xfId="0" applyNumberFormat="1" applyFont="1" applyFill="1" applyAlignment="1">
      <alignment wrapText="1"/>
    </xf>
    <xf numFmtId="3" fontId="11" fillId="0" borderId="2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Alignment="1">
      <alignment wrapText="1"/>
    </xf>
    <xf numFmtId="3" fontId="5" fillId="0" borderId="0" xfId="0" applyNumberFormat="1" applyFont="1" applyFill="1" applyAlignment="1">
      <alignment wrapText="1"/>
    </xf>
    <xf numFmtId="3" fontId="12" fillId="0" borderId="0" xfId="0" applyNumberFormat="1" applyFont="1" applyFill="1" applyBorder="1" applyAlignment="1">
      <alignment horizontal="justify" wrapText="1"/>
    </xf>
    <xf numFmtId="3" fontId="9" fillId="0" borderId="0" xfId="0" applyNumberFormat="1" applyFont="1" applyFill="1"/>
    <xf numFmtId="3" fontId="12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wrapText="1"/>
    </xf>
    <xf numFmtId="3" fontId="6" fillId="0" borderId="0" xfId="0" applyNumberFormat="1" applyFont="1" applyBorder="1"/>
    <xf numFmtId="3" fontId="6" fillId="0" borderId="3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 wrapText="1"/>
    </xf>
    <xf numFmtId="3" fontId="6" fillId="0" borderId="5" xfId="0" applyNumberFormat="1" applyFont="1" applyBorder="1"/>
    <xf numFmtId="3" fontId="6" fillId="0" borderId="6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wrapText="1"/>
    </xf>
    <xf numFmtId="3" fontId="5" fillId="0" borderId="0" xfId="0" applyNumberFormat="1" applyFont="1"/>
    <xf numFmtId="3" fontId="8" fillId="0" borderId="0" xfId="0" applyNumberFormat="1" applyFont="1" applyFill="1" applyAlignment="1">
      <alignment vertical="top" wrapText="1"/>
    </xf>
    <xf numFmtId="3" fontId="2" fillId="0" borderId="7" xfId="0" applyNumberFormat="1" applyFont="1" applyFill="1" applyBorder="1" applyAlignment="1">
      <alignment horizontal="left" wrapText="1"/>
    </xf>
    <xf numFmtId="3" fontId="2" fillId="0" borderId="8" xfId="0" applyNumberFormat="1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left" wrapText="1"/>
    </xf>
    <xf numFmtId="3" fontId="2" fillId="0" borderId="7" xfId="0" applyNumberFormat="1" applyFont="1" applyFill="1" applyBorder="1" applyAlignment="1">
      <alignment wrapText="1"/>
    </xf>
    <xf numFmtId="3" fontId="2" fillId="0" borderId="8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wrapText="1"/>
    </xf>
    <xf numFmtId="0" fontId="15" fillId="0" borderId="0" xfId="0" applyFont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/>
    <xf numFmtId="3" fontId="17" fillId="0" borderId="0" xfId="0" applyNumberFormat="1" applyFont="1" applyFill="1"/>
    <xf numFmtId="3" fontId="10" fillId="0" borderId="2" xfId="0" applyNumberFormat="1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  <xf numFmtId="3" fontId="4" fillId="0" borderId="6" xfId="0" applyNumberFormat="1" applyFont="1" applyFill="1" applyBorder="1" applyAlignment="1">
      <alignment horizontal="right" wrapText="1"/>
    </xf>
    <xf numFmtId="3" fontId="4" fillId="0" borderId="9" xfId="0" applyNumberFormat="1" applyFont="1" applyFill="1" applyBorder="1" applyAlignment="1">
      <alignment horizontal="right" wrapText="1"/>
    </xf>
    <xf numFmtId="3" fontId="4" fillId="0" borderId="3" xfId="0" applyNumberFormat="1" applyFont="1" applyFill="1" applyBorder="1" applyAlignment="1">
      <alignment horizontal="right" wrapText="1"/>
    </xf>
    <xf numFmtId="3" fontId="2" fillId="0" borderId="8" xfId="0" applyNumberFormat="1" applyFont="1" applyFill="1" applyBorder="1" applyAlignment="1">
      <alignment horizontal="justify" wrapText="1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3" fontId="18" fillId="0" borderId="12" xfId="0" applyNumberFormat="1" applyFont="1" applyFill="1" applyBorder="1" applyAlignment="1">
      <alignment horizontal="left" wrapText="1"/>
    </xf>
    <xf numFmtId="3" fontId="18" fillId="0" borderId="13" xfId="0" applyNumberFormat="1" applyFont="1" applyFill="1" applyBorder="1" applyAlignment="1">
      <alignment horizontal="left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right" wrapText="1"/>
    </xf>
    <xf numFmtId="3" fontId="13" fillId="0" borderId="14" xfId="0" applyNumberFormat="1" applyFont="1" applyFill="1" applyBorder="1" applyAlignment="1">
      <alignment horizontal="right" wrapText="1"/>
    </xf>
    <xf numFmtId="3" fontId="18" fillId="0" borderId="15" xfId="0" applyNumberFormat="1" applyFont="1" applyFill="1" applyBorder="1" applyAlignment="1">
      <alignment horizontal="left" wrapText="1"/>
    </xf>
    <xf numFmtId="3" fontId="18" fillId="0" borderId="16" xfId="0" applyNumberFormat="1" applyFont="1" applyFill="1" applyBorder="1" applyAlignment="1">
      <alignment horizontal="left" wrapText="1"/>
    </xf>
    <xf numFmtId="3" fontId="6" fillId="0" borderId="6" xfId="0" applyNumberFormat="1" applyFont="1" applyBorder="1"/>
    <xf numFmtId="3" fontId="6" fillId="0" borderId="17" xfId="0" applyNumberFormat="1" applyFont="1" applyBorder="1" applyAlignment="1">
      <alignment horizontal="center" wrapText="1"/>
    </xf>
    <xf numFmtId="3" fontId="6" fillId="0" borderId="9" xfId="0" applyNumberFormat="1" applyFont="1" applyBorder="1" applyAlignment="1">
      <alignment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left" vertical="top" wrapText="1"/>
    </xf>
    <xf numFmtId="3" fontId="10" fillId="0" borderId="20" xfId="0" applyNumberFormat="1" applyFont="1" applyFill="1" applyBorder="1" applyAlignment="1">
      <alignment horizontal="left" vertical="top" wrapText="1"/>
    </xf>
    <xf numFmtId="3" fontId="6" fillId="0" borderId="21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22" xfId="1" applyNumberFormat="1" applyFont="1" applyBorder="1" applyAlignment="1">
      <alignment horizontal="center"/>
    </xf>
    <xf numFmtId="3" fontId="19" fillId="0" borderId="0" xfId="0" applyNumberFormat="1" applyFont="1" applyFill="1" applyBorder="1" applyAlignment="1">
      <alignment horizontal="right" wrapText="1"/>
    </xf>
    <xf numFmtId="3" fontId="19" fillId="0" borderId="0" xfId="0" applyNumberFormat="1" applyFont="1" applyFill="1" applyBorder="1" applyAlignment="1">
      <alignment horizontal="center" wrapText="1"/>
    </xf>
    <xf numFmtId="3" fontId="19" fillId="0" borderId="0" xfId="0" applyNumberFormat="1" applyFont="1" applyFill="1" applyBorder="1" applyAlignment="1">
      <alignment wrapText="1"/>
    </xf>
    <xf numFmtId="3" fontId="11" fillId="0" borderId="20" xfId="0" applyNumberFormat="1" applyFont="1" applyFill="1" applyBorder="1" applyAlignment="1">
      <alignment horizontal="center" vertical="center" wrapText="1"/>
    </xf>
    <xf numFmtId="3" fontId="12" fillId="0" borderId="21" xfId="0" applyNumberFormat="1" applyFont="1" applyFill="1" applyBorder="1" applyAlignment="1">
      <alignment horizont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3" fontId="11" fillId="0" borderId="2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 horizontal="left"/>
    </xf>
    <xf numFmtId="0" fontId="23" fillId="0" borderId="2" xfId="0" applyFont="1" applyBorder="1" applyAlignment="1">
      <alignment horizontal="left"/>
    </xf>
    <xf numFmtId="0" fontId="23" fillId="0" borderId="7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3" fontId="25" fillId="0" borderId="0" xfId="0" applyNumberFormat="1" applyFont="1" applyFill="1" applyAlignment="1">
      <alignment wrapText="1"/>
    </xf>
    <xf numFmtId="3" fontId="19" fillId="0" borderId="9" xfId="0" applyNumberFormat="1" applyFont="1" applyFill="1" applyBorder="1" applyAlignment="1">
      <alignment horizontal="center" wrapText="1"/>
    </xf>
    <xf numFmtId="3" fontId="6" fillId="0" borderId="0" xfId="0" applyNumberFormat="1" applyFont="1" applyFill="1" applyAlignment="1"/>
    <xf numFmtId="3" fontId="7" fillId="0" borderId="0" xfId="0" applyNumberFormat="1" applyFont="1" applyAlignment="1"/>
    <xf numFmtId="3" fontId="5" fillId="0" borderId="2" xfId="0" applyNumberFormat="1" applyFont="1" applyFill="1" applyBorder="1"/>
    <xf numFmtId="3" fontId="5" fillId="0" borderId="2" xfId="0" applyNumberFormat="1" applyFont="1" applyFill="1" applyBorder="1" applyAlignment="1">
      <alignment horizontal="center"/>
    </xf>
    <xf numFmtId="0" fontId="23" fillId="0" borderId="1" xfId="0" applyFont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justify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3" fontId="2" fillId="0" borderId="8" xfId="0" applyNumberFormat="1" applyFont="1" applyFill="1" applyBorder="1" applyAlignment="1">
      <alignment horizontal="justify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0" fontId="26" fillId="0" borderId="0" xfId="0" applyFont="1" applyFill="1" applyAlignment="1"/>
    <xf numFmtId="0" fontId="27" fillId="0" borderId="0" xfId="0" applyFont="1" applyFill="1" applyAlignment="1"/>
    <xf numFmtId="3" fontId="10" fillId="0" borderId="2" xfId="0" applyNumberFormat="1" applyFont="1" applyFill="1" applyBorder="1" applyAlignment="1">
      <alignment horizontal="left" vertical="top" wrapText="1"/>
    </xf>
    <xf numFmtId="4" fontId="16" fillId="0" borderId="9" xfId="0" applyNumberFormat="1" applyFont="1" applyBorder="1" applyAlignment="1">
      <alignment horizontal="right" vertical="center"/>
    </xf>
    <xf numFmtId="4" fontId="15" fillId="0" borderId="2" xfId="0" applyNumberFormat="1" applyFont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Alignment="1">
      <alignment horizontal="right"/>
    </xf>
    <xf numFmtId="4" fontId="6" fillId="0" borderId="21" xfId="0" applyNumberFormat="1" applyFont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right" vertical="center" wrapText="1"/>
    </xf>
    <xf numFmtId="4" fontId="24" fillId="0" borderId="7" xfId="0" applyNumberFormat="1" applyFont="1" applyFill="1" applyBorder="1" applyAlignment="1">
      <alignment horizontal="right" vertical="center" wrapText="1"/>
    </xf>
    <xf numFmtId="4" fontId="24" fillId="0" borderId="8" xfId="0" applyNumberFormat="1" applyFont="1" applyFill="1" applyBorder="1" applyAlignment="1">
      <alignment horizontal="right" vertical="center" wrapText="1"/>
    </xf>
    <xf numFmtId="4" fontId="24" fillId="0" borderId="1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/>
    <xf numFmtId="164" fontId="5" fillId="0" borderId="0" xfId="0" applyNumberFormat="1" applyFont="1" applyFill="1" applyAlignment="1">
      <alignment horizontal="center"/>
    </xf>
    <xf numFmtId="3" fontId="6" fillId="0" borderId="21" xfId="0" applyNumberFormat="1" applyFont="1" applyFill="1" applyBorder="1" applyAlignment="1"/>
    <xf numFmtId="3" fontId="26" fillId="0" borderId="21" xfId="0" applyNumberFormat="1" applyFont="1" applyFill="1" applyBorder="1"/>
    <xf numFmtId="4" fontId="5" fillId="0" borderId="0" xfId="0" applyNumberFormat="1" applyFont="1" applyAlignment="1">
      <alignment horizontal="left"/>
    </xf>
    <xf numFmtId="4" fontId="19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Alignment="1">
      <alignment wrapText="1"/>
    </xf>
    <xf numFmtId="4" fontId="8" fillId="0" borderId="0" xfId="0" applyNumberFormat="1" applyFont="1" applyFill="1" applyBorder="1" applyAlignment="1">
      <alignment wrapText="1"/>
    </xf>
    <xf numFmtId="4" fontId="28" fillId="0" borderId="0" xfId="0" applyNumberFormat="1" applyFont="1" applyFill="1" applyAlignment="1">
      <alignment wrapText="1"/>
    </xf>
    <xf numFmtId="4" fontId="9" fillId="0" borderId="0" xfId="0" applyNumberFormat="1" applyFont="1" applyFill="1" applyAlignment="1">
      <alignment wrapText="1"/>
    </xf>
    <xf numFmtId="4" fontId="8" fillId="0" borderId="2" xfId="0" applyNumberFormat="1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justify" vertical="center" wrapText="1"/>
    </xf>
    <xf numFmtId="4" fontId="19" fillId="0" borderId="9" xfId="0" applyNumberFormat="1" applyFont="1" applyFill="1" applyBorder="1" applyAlignment="1">
      <alignment vertical="center" wrapText="1"/>
    </xf>
    <xf numFmtId="4" fontId="19" fillId="2" borderId="9" xfId="0" applyNumberFormat="1" applyFont="1" applyFill="1" applyBorder="1" applyAlignment="1">
      <alignment vertical="center" wrapText="1"/>
    </xf>
    <xf numFmtId="3" fontId="29" fillId="0" borderId="2" xfId="0" applyNumberFormat="1" applyFont="1" applyFill="1" applyBorder="1" applyAlignment="1">
      <alignment horizontal="left" vertical="top" wrapText="1"/>
    </xf>
    <xf numFmtId="4" fontId="21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24" fillId="0" borderId="23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Alignment="1">
      <alignment vertical="top" wrapText="1"/>
    </xf>
    <xf numFmtId="4" fontId="30" fillId="0" borderId="0" xfId="0" applyNumberFormat="1" applyFont="1" applyFill="1" applyAlignment="1">
      <alignment wrapText="1"/>
    </xf>
    <xf numFmtId="4" fontId="31" fillId="0" borderId="0" xfId="0" applyNumberFormat="1" applyFont="1" applyFill="1" applyAlignment="1">
      <alignment wrapText="1"/>
    </xf>
    <xf numFmtId="3" fontId="31" fillId="0" borderId="0" xfId="0" applyNumberFormat="1" applyFont="1" applyFill="1" applyBorder="1" applyAlignment="1">
      <alignment wrapText="1"/>
    </xf>
    <xf numFmtId="3" fontId="11" fillId="0" borderId="2" xfId="0" applyNumberFormat="1" applyFont="1" applyFill="1" applyBorder="1" applyAlignment="1">
      <alignment horizontal="center" wrapText="1"/>
    </xf>
    <xf numFmtId="3" fontId="6" fillId="0" borderId="21" xfId="0" applyNumberFormat="1" applyFont="1" applyFill="1" applyBorder="1" applyAlignment="1">
      <alignment horizontal="left"/>
    </xf>
    <xf numFmtId="3" fontId="6" fillId="0" borderId="22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left"/>
    </xf>
    <xf numFmtId="3" fontId="6" fillId="0" borderId="17" xfId="0" applyNumberFormat="1" applyFont="1" applyBorder="1" applyAlignment="1">
      <alignment horizontal="left"/>
    </xf>
    <xf numFmtId="3" fontId="6" fillId="0" borderId="33" xfId="0" applyNumberFormat="1" applyFont="1" applyBorder="1" applyAlignment="1">
      <alignment horizontal="left"/>
    </xf>
    <xf numFmtId="3" fontId="6" fillId="0" borderId="29" xfId="0" applyNumberFormat="1" applyFont="1" applyBorder="1" applyAlignment="1">
      <alignment horizontal="left"/>
    </xf>
    <xf numFmtId="3" fontId="6" fillId="0" borderId="14" xfId="0" applyNumberFormat="1" applyFont="1" applyFill="1" applyBorder="1" applyAlignment="1">
      <alignment horizontal="left"/>
    </xf>
    <xf numFmtId="3" fontId="6" fillId="0" borderId="26" xfId="0" applyNumberFormat="1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 horizontal="left"/>
    </xf>
    <xf numFmtId="3" fontId="12" fillId="0" borderId="21" xfId="0" applyNumberFormat="1" applyFont="1" applyFill="1" applyBorder="1" applyAlignment="1">
      <alignment horizontal="left" wrapText="1"/>
    </xf>
    <xf numFmtId="3" fontId="12" fillId="0" borderId="22" xfId="0" applyNumberFormat="1" applyFont="1" applyFill="1" applyBorder="1" applyAlignment="1">
      <alignment horizontal="left" wrapText="1"/>
    </xf>
    <xf numFmtId="4" fontId="6" fillId="0" borderId="33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Alignment="1">
      <alignment horizontal="right"/>
    </xf>
    <xf numFmtId="3" fontId="26" fillId="0" borderId="2" xfId="0" applyNumberFormat="1" applyFont="1" applyFill="1" applyBorder="1" applyAlignment="1">
      <alignment horizontal="left"/>
    </xf>
    <xf numFmtId="3" fontId="26" fillId="0" borderId="2" xfId="0" applyNumberFormat="1" applyFont="1" applyBorder="1" applyAlignment="1">
      <alignment horizontal="left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wrapText="1"/>
    </xf>
    <xf numFmtId="3" fontId="6" fillId="0" borderId="22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3" fontId="10" fillId="0" borderId="2" xfId="0" applyNumberFormat="1" applyFont="1" applyFill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3" fontId="6" fillId="0" borderId="29" xfId="0" applyNumberFormat="1" applyFont="1" applyBorder="1" applyAlignment="1">
      <alignment horizont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3" fontId="12" fillId="0" borderId="21" xfId="0" applyNumberFormat="1" applyFont="1" applyFill="1" applyBorder="1" applyAlignment="1">
      <alignment horizontal="justify" wrapText="1"/>
    </xf>
    <xf numFmtId="3" fontId="12" fillId="0" borderId="22" xfId="0" applyNumberFormat="1" applyFont="1" applyFill="1" applyBorder="1" applyAlignment="1">
      <alignment horizontal="justify" wrapText="1"/>
    </xf>
    <xf numFmtId="3" fontId="6" fillId="0" borderId="21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3" fontId="26" fillId="0" borderId="2" xfId="0" applyNumberFormat="1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36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3" fillId="0" borderId="21" xfId="0" applyNumberFormat="1" applyFont="1" applyFill="1" applyBorder="1" applyAlignment="1">
      <alignment horizontal="justify" wrapText="1"/>
    </xf>
    <xf numFmtId="3" fontId="3" fillId="0" borderId="10" xfId="0" applyNumberFormat="1" applyFont="1" applyFill="1" applyBorder="1" applyAlignment="1">
      <alignment horizontal="justify" wrapText="1"/>
    </xf>
    <xf numFmtId="3" fontId="3" fillId="0" borderId="21" xfId="0" applyNumberFormat="1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left" wrapText="1"/>
    </xf>
    <xf numFmtId="0" fontId="6" fillId="0" borderId="2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2">
    <cellStyle name="Normaallaad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tabSelected="1" zoomScaleNormal="100" zoomScaleSheetLayoutView="100" workbookViewId="0">
      <selection activeCell="H2" sqref="H2:N2"/>
    </sheetView>
  </sheetViews>
  <sheetFormatPr defaultRowHeight="11.25"/>
  <cols>
    <col min="1" max="1" width="20.375" style="9" customWidth="1"/>
    <col min="2" max="2" width="22.875" style="9" customWidth="1"/>
    <col min="3" max="3" width="19.75" style="9" customWidth="1"/>
    <col min="4" max="4" width="11.25" style="9" customWidth="1"/>
    <col min="5" max="5" width="9" style="9"/>
    <col min="6" max="6" width="8" style="9" customWidth="1"/>
    <col min="7" max="8" width="7.625" style="9" customWidth="1"/>
    <col min="9" max="9" width="6.75" style="9" customWidth="1"/>
    <col min="10" max="10" width="8.25" style="9" customWidth="1"/>
    <col min="11" max="11" width="7.75" style="9" customWidth="1"/>
    <col min="12" max="12" width="8.125" style="9" customWidth="1"/>
    <col min="13" max="13" width="8.625" style="9" bestFit="1" customWidth="1"/>
    <col min="14" max="14" width="7.5" style="9" customWidth="1"/>
    <col min="15" max="16384" width="9" style="9"/>
  </cols>
  <sheetData>
    <row r="1" spans="1:15" s="5" customFormat="1" ht="12.75">
      <c r="N1" s="6"/>
    </row>
    <row r="2" spans="1:15" s="5" customFormat="1" ht="15.75">
      <c r="A2" s="106" t="s">
        <v>54</v>
      </c>
      <c r="B2" s="105"/>
      <c r="C2" s="105"/>
      <c r="D2" s="105"/>
      <c r="E2" s="105"/>
      <c r="F2" s="105"/>
      <c r="G2" s="42"/>
      <c r="H2" s="166" t="s">
        <v>19</v>
      </c>
      <c r="I2" s="166"/>
      <c r="J2" s="166"/>
      <c r="K2" s="166"/>
      <c r="L2" s="166"/>
      <c r="M2" s="166"/>
      <c r="N2" s="166"/>
    </row>
    <row r="3" spans="1:15" s="5" customFormat="1" ht="12.75">
      <c r="A3" s="7"/>
      <c r="G3" s="42"/>
      <c r="H3" s="42"/>
      <c r="I3" s="42"/>
      <c r="J3" s="42"/>
      <c r="K3" s="42"/>
      <c r="L3" s="42"/>
      <c r="M3" s="42"/>
      <c r="N3" s="42"/>
    </row>
    <row r="4" spans="1:15" s="5" customFormat="1" ht="15" customHeight="1">
      <c r="A4" s="124" t="s">
        <v>55</v>
      </c>
      <c r="B4" s="154" t="s">
        <v>76</v>
      </c>
      <c r="C4" s="155"/>
      <c r="D4" s="155"/>
      <c r="E4" s="156"/>
      <c r="F4" s="8"/>
      <c r="I4" s="167" t="s">
        <v>59</v>
      </c>
      <c r="J4" s="167"/>
      <c r="K4" s="167"/>
      <c r="L4" s="195" t="s">
        <v>111</v>
      </c>
      <c r="M4" s="195"/>
      <c r="N4" s="195"/>
    </row>
    <row r="5" spans="1:15" s="5" customFormat="1" ht="15" customHeight="1">
      <c r="A5" s="124" t="s">
        <v>56</v>
      </c>
      <c r="B5" s="151" t="s">
        <v>57</v>
      </c>
      <c r="C5" s="152"/>
      <c r="D5" s="152"/>
      <c r="E5" s="153"/>
      <c r="F5" s="8"/>
      <c r="I5" s="168" t="s">
        <v>60</v>
      </c>
      <c r="J5" s="168"/>
      <c r="K5" s="168"/>
      <c r="L5" s="195" t="s">
        <v>93</v>
      </c>
      <c r="M5" s="195"/>
      <c r="N5" s="195"/>
    </row>
    <row r="6" spans="1:15" s="5" customFormat="1" ht="15" customHeight="1">
      <c r="A6" s="125" t="s">
        <v>58</v>
      </c>
      <c r="B6" s="157" t="s">
        <v>77</v>
      </c>
      <c r="C6" s="158"/>
      <c r="D6" s="158"/>
      <c r="E6" s="159"/>
      <c r="F6" s="93"/>
      <c r="M6" s="94"/>
      <c r="N6" s="94"/>
    </row>
    <row r="7" spans="1:15" ht="10.5" customHeight="1"/>
    <row r="8" spans="1:15" s="22" customFormat="1" ht="15.75" customHeight="1">
      <c r="A8" s="59"/>
      <c r="B8" s="26" t="s">
        <v>0</v>
      </c>
      <c r="C8" s="60" t="s">
        <v>2</v>
      </c>
      <c r="D8" s="179" t="s">
        <v>4</v>
      </c>
      <c r="E8" s="180"/>
      <c r="F8" s="200" t="s">
        <v>11</v>
      </c>
      <c r="G8" s="201"/>
      <c r="H8" s="201"/>
      <c r="I8" s="201"/>
      <c r="J8" s="201"/>
      <c r="K8" s="201"/>
      <c r="L8" s="201"/>
      <c r="M8" s="201"/>
      <c r="N8" s="202"/>
    </row>
    <row r="9" spans="1:15" s="22" customFormat="1" ht="15.75" customHeight="1">
      <c r="A9" s="23" t="s">
        <v>34</v>
      </c>
      <c r="B9" s="23" t="s">
        <v>1</v>
      </c>
      <c r="C9" s="24" t="s">
        <v>3</v>
      </c>
      <c r="D9" s="177" t="s">
        <v>12</v>
      </c>
      <c r="E9" s="178"/>
      <c r="F9" s="23"/>
      <c r="G9" s="25"/>
      <c r="H9" s="173" t="s">
        <v>6</v>
      </c>
      <c r="I9" s="174"/>
      <c r="J9" s="174"/>
      <c r="K9" s="174"/>
      <c r="L9" s="175"/>
      <c r="M9" s="26"/>
      <c r="N9" s="59"/>
    </row>
    <row r="10" spans="1:15" s="27" customFormat="1" ht="114.75">
      <c r="A10" s="61"/>
      <c r="B10" s="62" t="s">
        <v>13</v>
      </c>
      <c r="C10" s="63"/>
      <c r="D10" s="62" t="s">
        <v>0</v>
      </c>
      <c r="E10" s="62" t="s">
        <v>5</v>
      </c>
      <c r="F10" s="64" t="s">
        <v>80</v>
      </c>
      <c r="G10" s="62" t="s">
        <v>81</v>
      </c>
      <c r="H10" s="64" t="s">
        <v>82</v>
      </c>
      <c r="I10" s="65" t="s">
        <v>83</v>
      </c>
      <c r="J10" s="64" t="s">
        <v>61</v>
      </c>
      <c r="K10" s="64" t="s">
        <v>84</v>
      </c>
      <c r="L10" s="62" t="s">
        <v>85</v>
      </c>
      <c r="M10" s="64" t="s">
        <v>86</v>
      </c>
      <c r="N10" s="62" t="s">
        <v>85</v>
      </c>
    </row>
    <row r="11" spans="1:15" s="28" customFormat="1" ht="15" customHeight="1">
      <c r="A11" s="68">
        <v>1</v>
      </c>
      <c r="B11" s="69">
        <v>2</v>
      </c>
      <c r="C11" s="70">
        <v>3</v>
      </c>
      <c r="D11" s="69">
        <v>4</v>
      </c>
      <c r="E11" s="70">
        <v>5</v>
      </c>
      <c r="F11" s="69">
        <v>6</v>
      </c>
      <c r="G11" s="70" t="s">
        <v>7</v>
      </c>
      <c r="H11" s="69">
        <v>7</v>
      </c>
      <c r="I11" s="70" t="s">
        <v>8</v>
      </c>
      <c r="J11" s="69">
        <v>8</v>
      </c>
      <c r="K11" s="70">
        <v>9</v>
      </c>
      <c r="L11" s="69" t="s">
        <v>9</v>
      </c>
      <c r="M11" s="70">
        <v>10</v>
      </c>
      <c r="N11" s="69" t="s">
        <v>10</v>
      </c>
    </row>
    <row r="12" spans="1:15" s="29" customFormat="1" ht="105.75" customHeight="1">
      <c r="A12" s="66" t="s">
        <v>43</v>
      </c>
      <c r="B12" s="67" t="s">
        <v>78</v>
      </c>
      <c r="C12" s="82"/>
      <c r="D12" s="74" t="s">
        <v>79</v>
      </c>
      <c r="E12" s="76" t="s">
        <v>92</v>
      </c>
      <c r="F12" s="132">
        <v>4285.33</v>
      </c>
      <c r="G12" s="132">
        <v>3505.33</v>
      </c>
      <c r="H12" s="132">
        <f>+'Veeru 8 Lisad kulude lahtikir. '!C5+'Veeru 8 Lisad kulude lahtikir. '!C8</f>
        <v>0</v>
      </c>
      <c r="I12" s="133">
        <v>0</v>
      </c>
      <c r="J12" s="134" t="s">
        <v>29</v>
      </c>
      <c r="K12" s="133">
        <f>H12+4450.15</f>
        <v>4450.1499999999996</v>
      </c>
      <c r="L12" s="133">
        <f>I12+3169.55</f>
        <v>3169.55</v>
      </c>
      <c r="M12" s="132">
        <f>+F12-K12</f>
        <v>-164.81999999999971</v>
      </c>
      <c r="N12" s="132">
        <f>+G12-L12</f>
        <v>335.77999999999975</v>
      </c>
    </row>
    <row r="13" spans="1:15" s="29" customFormat="1" ht="90">
      <c r="A13" s="66" t="s">
        <v>87</v>
      </c>
      <c r="B13" s="67" t="s">
        <v>88</v>
      </c>
      <c r="C13" s="82" t="s">
        <v>108</v>
      </c>
      <c r="D13" s="74" t="s">
        <v>79</v>
      </c>
      <c r="E13" s="44" t="s">
        <v>107</v>
      </c>
      <c r="F13" s="132">
        <v>5080.41</v>
      </c>
      <c r="G13" s="132">
        <v>4300.41</v>
      </c>
      <c r="H13" s="132">
        <f>+'Veeru 8 Lisad kulude lahtikir. '!C16+'Veeru 8 Lisad kulude lahtikir. '!C19</f>
        <v>5720.49</v>
      </c>
      <c r="I13" s="133">
        <v>4636.1899999999996</v>
      </c>
      <c r="J13" s="134" t="s">
        <v>30</v>
      </c>
      <c r="K13" s="133">
        <f t="shared" ref="K13:L13" si="0">H13</f>
        <v>5720.49</v>
      </c>
      <c r="L13" s="133">
        <f t="shared" si="0"/>
        <v>4636.1899999999996</v>
      </c>
      <c r="M13" s="132">
        <f>+F13-K13</f>
        <v>-640.07999999999993</v>
      </c>
      <c r="N13" s="132">
        <f>+G13-L13</f>
        <v>-335.77999999999975</v>
      </c>
    </row>
    <row r="14" spans="1:15" s="29" customFormat="1" ht="22.5">
      <c r="A14" s="138" t="s">
        <v>89</v>
      </c>
      <c r="B14" s="107" t="s">
        <v>69</v>
      </c>
      <c r="C14" s="44" t="s">
        <v>37</v>
      </c>
      <c r="D14" s="44" t="s">
        <v>90</v>
      </c>
      <c r="E14" s="44" t="s">
        <v>109</v>
      </c>
      <c r="F14" s="132">
        <v>6741.6</v>
      </c>
      <c r="G14" s="132">
        <v>6741.6</v>
      </c>
      <c r="H14" s="133">
        <f>'Veeru 8 Lisad kulude lahtikir. '!C27+'Veeru 8 Lisad kulude lahtikir. '!C30</f>
        <v>2260.2800000000002</v>
      </c>
      <c r="I14" s="133">
        <f>H14</f>
        <v>2260.2800000000002</v>
      </c>
      <c r="J14" s="134" t="s">
        <v>36</v>
      </c>
      <c r="K14" s="133">
        <f>H14+2911.16+1570.16</f>
        <v>6741.6</v>
      </c>
      <c r="L14" s="133">
        <f>I14+2911.16+1570.16</f>
        <v>6741.6</v>
      </c>
      <c r="M14" s="132">
        <f t="shared" ref="M14:N15" si="1">+F14-K14</f>
        <v>0</v>
      </c>
      <c r="N14" s="132">
        <f t="shared" si="1"/>
        <v>0</v>
      </c>
      <c r="O14" s="146"/>
    </row>
    <row r="15" spans="1:15" s="12" customFormat="1">
      <c r="A15" s="176" t="s">
        <v>68</v>
      </c>
      <c r="B15" s="43" t="s">
        <v>40</v>
      </c>
      <c r="C15" s="44" t="s">
        <v>37</v>
      </c>
      <c r="D15" s="44" t="s">
        <v>37</v>
      </c>
      <c r="E15" s="44" t="s">
        <v>110</v>
      </c>
      <c r="F15" s="133">
        <v>3730.66</v>
      </c>
      <c r="G15" s="133">
        <v>3730.66</v>
      </c>
      <c r="H15" s="133">
        <f>'Veeru 8 Lisad kulude lahtikir. '!C38+'Veeru 8 Lisad kulude lahtikir. '!C41</f>
        <v>1472.22</v>
      </c>
      <c r="I15" s="133">
        <f>H15</f>
        <v>1472.22</v>
      </c>
      <c r="J15" s="139" t="s">
        <v>52</v>
      </c>
      <c r="K15" s="133">
        <f>H15+1561.31+697.13</f>
        <v>3730.66</v>
      </c>
      <c r="L15" s="133">
        <f>I15+1561.31+697.13</f>
        <v>3730.66</v>
      </c>
      <c r="M15" s="132">
        <f t="shared" si="1"/>
        <v>0</v>
      </c>
      <c r="N15" s="132">
        <f t="shared" si="1"/>
        <v>0</v>
      </c>
      <c r="O15" s="131"/>
    </row>
    <row r="16" spans="1:15" s="12" customFormat="1">
      <c r="A16" s="176"/>
      <c r="B16" s="43" t="s">
        <v>41</v>
      </c>
      <c r="C16" s="44" t="s">
        <v>37</v>
      </c>
      <c r="D16" s="44" t="s">
        <v>37</v>
      </c>
      <c r="E16" s="44"/>
      <c r="F16" s="133"/>
      <c r="G16" s="133"/>
      <c r="H16" s="133"/>
      <c r="I16" s="133"/>
      <c r="J16" s="135"/>
      <c r="K16" s="133"/>
      <c r="L16" s="133"/>
      <c r="M16" s="132"/>
      <c r="N16" s="132"/>
    </row>
    <row r="17" spans="1:14" s="12" customFormat="1" ht="22.5">
      <c r="A17" s="176"/>
      <c r="B17" s="43" t="s">
        <v>42</v>
      </c>
      <c r="C17" s="44" t="s">
        <v>37</v>
      </c>
      <c r="D17" s="44" t="s">
        <v>37</v>
      </c>
      <c r="E17" s="44" t="s">
        <v>37</v>
      </c>
      <c r="F17" s="133"/>
      <c r="G17" s="133"/>
      <c r="H17" s="133"/>
      <c r="I17" s="133"/>
      <c r="J17" s="135"/>
      <c r="K17" s="133"/>
      <c r="L17" s="133"/>
      <c r="M17" s="132"/>
      <c r="N17" s="132"/>
    </row>
    <row r="18" spans="1:14" s="12" customFormat="1" ht="22.5">
      <c r="A18" s="176"/>
      <c r="B18" s="43" t="s">
        <v>38</v>
      </c>
      <c r="C18" s="11"/>
      <c r="D18" s="44" t="s">
        <v>75</v>
      </c>
      <c r="E18" s="44" t="s">
        <v>75</v>
      </c>
      <c r="F18" s="133"/>
      <c r="G18" s="133"/>
      <c r="H18" s="133"/>
      <c r="I18" s="133"/>
      <c r="J18" s="135"/>
      <c r="K18" s="133"/>
      <c r="L18" s="133"/>
      <c r="M18" s="132"/>
      <c r="N18" s="132"/>
    </row>
    <row r="19" spans="1:14" s="12" customFormat="1" ht="409.6">
      <c r="A19" s="176"/>
      <c r="B19" s="43" t="s">
        <v>39</v>
      </c>
      <c r="C19" s="44" t="s">
        <v>37</v>
      </c>
      <c r="D19" s="44" t="s">
        <v>37</v>
      </c>
      <c r="E19" s="44" t="s">
        <v>37</v>
      </c>
      <c r="F19" s="133"/>
      <c r="G19" s="133"/>
      <c r="H19" s="133"/>
      <c r="I19" s="133"/>
      <c r="J19" s="135"/>
      <c r="K19" s="133"/>
      <c r="L19" s="133"/>
      <c r="M19" s="132"/>
      <c r="N19" s="132"/>
    </row>
    <row r="20" spans="1:14" s="12" customFormat="1" ht="22.5">
      <c r="A20" s="176"/>
      <c r="B20" s="43" t="s">
        <v>48</v>
      </c>
      <c r="C20" s="44" t="s">
        <v>37</v>
      </c>
      <c r="D20" s="44" t="s">
        <v>37</v>
      </c>
      <c r="E20" s="44" t="s">
        <v>37</v>
      </c>
      <c r="F20" s="133"/>
      <c r="G20" s="133"/>
      <c r="H20" s="133"/>
      <c r="I20" s="133"/>
      <c r="J20" s="135"/>
      <c r="K20" s="133"/>
      <c r="L20" s="133"/>
      <c r="M20" s="132"/>
      <c r="N20" s="132"/>
    </row>
    <row r="21" spans="1:14" s="12" customFormat="1" ht="22.5">
      <c r="A21" s="176"/>
      <c r="B21" s="43" t="s">
        <v>49</v>
      </c>
      <c r="C21" s="13"/>
      <c r="D21" s="44" t="s">
        <v>37</v>
      </c>
      <c r="E21" s="44" t="s">
        <v>37</v>
      </c>
      <c r="F21" s="133"/>
      <c r="G21" s="133"/>
      <c r="H21" s="133"/>
      <c r="I21" s="133"/>
      <c r="J21" s="135"/>
      <c r="K21" s="133"/>
      <c r="L21" s="133"/>
      <c r="M21" s="132"/>
      <c r="N21" s="132"/>
    </row>
    <row r="22" spans="1:14" s="12" customFormat="1" ht="409.6">
      <c r="A22" s="107" t="s">
        <v>104</v>
      </c>
      <c r="B22" s="43" t="s">
        <v>105</v>
      </c>
      <c r="C22" s="150" t="s">
        <v>106</v>
      </c>
      <c r="D22" s="44"/>
      <c r="E22" s="11"/>
      <c r="F22" s="133">
        <v>357</v>
      </c>
      <c r="G22" s="133">
        <v>357</v>
      </c>
      <c r="H22" s="133">
        <f>'Veeru 8 Lisad kulude lahtikir. '!C49+'Veeru 8 Lisad kulude lahtikir. '!C52</f>
        <v>357.00000000000006</v>
      </c>
      <c r="I22" s="133">
        <f>H22</f>
        <v>357.00000000000006</v>
      </c>
      <c r="J22" s="44" t="s">
        <v>53</v>
      </c>
      <c r="K22" s="133">
        <f>H22</f>
        <v>357.00000000000006</v>
      </c>
      <c r="L22" s="133">
        <f>I22</f>
        <v>357.00000000000006</v>
      </c>
      <c r="M22" s="132">
        <f>+F22-K22</f>
        <v>0</v>
      </c>
      <c r="N22" s="132">
        <f>+G22-L22</f>
        <v>0</v>
      </c>
    </row>
    <row r="23" spans="1:14" s="10" customFormat="1" ht="15" customHeight="1">
      <c r="A23" s="14"/>
      <c r="B23" s="14"/>
      <c r="C23" s="92" t="s">
        <v>17</v>
      </c>
      <c r="D23" s="92"/>
      <c r="E23" s="92"/>
      <c r="F23" s="136">
        <f>SUM(F12:F22)</f>
        <v>20195</v>
      </c>
      <c r="G23" s="136">
        <f>SUM(G12:G22)</f>
        <v>18635</v>
      </c>
      <c r="H23" s="136">
        <f>SUM(H12:H22)</f>
        <v>9809.99</v>
      </c>
      <c r="I23" s="136">
        <f>SUM(I12:I22)</f>
        <v>8725.6899999999987</v>
      </c>
      <c r="J23" s="136"/>
      <c r="K23" s="136">
        <f>SUM(K12:K22)</f>
        <v>20999.899999999998</v>
      </c>
      <c r="L23" s="136">
        <f>SUM(L12:L22)</f>
        <v>18635</v>
      </c>
      <c r="M23" s="136">
        <f>SUM(M12:M22)</f>
        <v>-804.89999999999964</v>
      </c>
      <c r="N23" s="137">
        <f>SUM(N12:N22)</f>
        <v>0</v>
      </c>
    </row>
    <row r="24" spans="1:14" s="10" customFormat="1" ht="15" customHeight="1">
      <c r="A24" s="14"/>
      <c r="B24" s="14"/>
      <c r="C24" s="71"/>
      <c r="D24" s="72"/>
      <c r="E24" s="72"/>
      <c r="F24" s="73"/>
      <c r="G24" s="73"/>
      <c r="H24" s="73"/>
      <c r="I24" s="73"/>
      <c r="J24" s="73"/>
      <c r="K24" s="73"/>
      <c r="L24" s="73"/>
      <c r="M24" s="73"/>
      <c r="N24" s="73"/>
    </row>
    <row r="25" spans="1:14" s="10" customFormat="1" ht="15" customHeight="1">
      <c r="A25" s="14"/>
      <c r="B25" s="14"/>
      <c r="C25" s="71"/>
      <c r="D25" s="72"/>
      <c r="E25" s="72"/>
      <c r="F25" s="73"/>
      <c r="G25" s="73"/>
      <c r="H25" s="73"/>
      <c r="I25" s="127"/>
      <c r="J25" s="73"/>
      <c r="K25" s="127"/>
      <c r="L25" s="127"/>
      <c r="M25" s="73"/>
      <c r="N25" s="73"/>
    </row>
    <row r="26" spans="1:14" s="10" customFormat="1" ht="22.5" customHeight="1">
      <c r="A26" s="14"/>
      <c r="B26" s="14"/>
      <c r="C26" s="14"/>
      <c r="D26" s="15"/>
      <c r="E26" s="15"/>
      <c r="F26" s="14"/>
      <c r="G26" s="14"/>
      <c r="H26" s="14"/>
      <c r="I26" s="14"/>
      <c r="J26" s="14"/>
      <c r="K26" s="129"/>
      <c r="L26" s="129"/>
      <c r="M26" s="129"/>
      <c r="N26" s="14"/>
    </row>
    <row r="27" spans="1:14" s="16" customFormat="1" ht="35.25" customHeight="1">
      <c r="A27" s="184" t="s">
        <v>31</v>
      </c>
      <c r="B27" s="163"/>
      <c r="C27" s="54" t="s">
        <v>32</v>
      </c>
      <c r="D27" s="163" t="s">
        <v>62</v>
      </c>
      <c r="E27" s="163"/>
      <c r="F27" s="184" t="s">
        <v>33</v>
      </c>
      <c r="G27" s="172"/>
      <c r="H27" s="163" t="s">
        <v>62</v>
      </c>
      <c r="I27" s="172"/>
      <c r="K27" s="130"/>
      <c r="L27" s="128"/>
      <c r="M27" s="14"/>
    </row>
    <row r="28" spans="1:14" s="16" customFormat="1" ht="15" customHeight="1">
      <c r="A28" s="182" t="s">
        <v>14</v>
      </c>
      <c r="B28" s="183"/>
      <c r="C28" s="140">
        <f>SUM(C29:C30)</f>
        <v>2585.89</v>
      </c>
      <c r="D28" s="162">
        <f>+SUM(D29:E30)</f>
        <v>2585.89</v>
      </c>
      <c r="E28" s="162"/>
      <c r="F28" s="198">
        <f>+SUM(F29:G30)</f>
        <v>7984.33</v>
      </c>
      <c r="G28" s="199"/>
      <c r="H28" s="198">
        <f>+SUM(H29:I30)</f>
        <v>7984.33</v>
      </c>
      <c r="I28" s="199"/>
      <c r="K28" s="147"/>
      <c r="L28" s="147"/>
      <c r="M28" s="148"/>
    </row>
    <row r="29" spans="1:14" s="17" customFormat="1" ht="36.75" customHeight="1">
      <c r="A29" s="55" t="s">
        <v>15</v>
      </c>
      <c r="B29" s="58" t="s">
        <v>21</v>
      </c>
      <c r="C29" s="141">
        <f>+'Veeru 8 Lisad kulude lahtikir. '!C6+'Veeru 8 Lisad kulude lahtikir. '!C17+'Veeru 8 Lisad kulude lahtikir. '!C28+'Veeru 8 Lisad kulude lahtikir. '!C39+'Veeru 8 Lisad kulude lahtikir. '!C50</f>
        <v>2585.89</v>
      </c>
      <c r="D29" s="164">
        <f>C29</f>
        <v>2585.89</v>
      </c>
      <c r="E29" s="165"/>
      <c r="F29" s="164">
        <f>C29+3684.84+1713.6</f>
        <v>7984.33</v>
      </c>
      <c r="G29" s="171"/>
      <c r="H29" s="165">
        <f>D29+3684.84+1713.6</f>
        <v>7984.33</v>
      </c>
      <c r="I29" s="171"/>
      <c r="K29" s="147"/>
      <c r="L29" s="147"/>
      <c r="M29" s="148"/>
    </row>
    <row r="30" spans="1:14" s="17" customFormat="1" ht="24.75" customHeight="1">
      <c r="A30" s="55"/>
      <c r="B30" s="52" t="s">
        <v>50</v>
      </c>
      <c r="C30" s="142">
        <v>0</v>
      </c>
      <c r="D30" s="169">
        <f>C30</f>
        <v>0</v>
      </c>
      <c r="E30" s="170"/>
      <c r="F30" s="169">
        <f>C30</f>
        <v>0</v>
      </c>
      <c r="G30" s="170"/>
      <c r="H30" s="169">
        <f>D30</f>
        <v>0</v>
      </c>
      <c r="I30" s="170"/>
      <c r="K30" s="147"/>
      <c r="L30" s="147"/>
      <c r="M30" s="148"/>
    </row>
    <row r="31" spans="1:14" s="16" customFormat="1" ht="15" customHeight="1">
      <c r="A31" s="160" t="s">
        <v>16</v>
      </c>
      <c r="B31" s="161"/>
      <c r="C31" s="140">
        <f>SUM(C32:C36)</f>
        <v>7224.1</v>
      </c>
      <c r="D31" s="181">
        <f>SUM(D32:E36)</f>
        <v>6139.8</v>
      </c>
      <c r="E31" s="181"/>
      <c r="F31" s="185">
        <f>SUM(F32:G36)</f>
        <v>13015.57</v>
      </c>
      <c r="G31" s="186"/>
      <c r="H31" s="181">
        <f>SUM(H32:I36)</f>
        <v>10650.67</v>
      </c>
      <c r="I31" s="186"/>
      <c r="K31" s="147"/>
      <c r="L31" s="147"/>
      <c r="M31" s="148"/>
    </row>
    <row r="32" spans="1:14" s="17" customFormat="1" ht="48.75" customHeight="1">
      <c r="A32" s="55" t="s">
        <v>15</v>
      </c>
      <c r="B32" s="58" t="s">
        <v>25</v>
      </c>
      <c r="C32" s="141">
        <f>'Veeru 8 Lisad kulude lahtikir. '!C9+'Veeru 8 Lisad kulude lahtikir. '!C20+'Veeru 8 Lisad kulude lahtikir. '!C31+'Veeru 8 Lisad kulude lahtikir. '!C42+'Veeru 8 Lisad kulude lahtikir. '!C53</f>
        <v>2608.6800000000003</v>
      </c>
      <c r="D32" s="189">
        <f>C32</f>
        <v>2608.6800000000003</v>
      </c>
      <c r="E32" s="189"/>
      <c r="F32" s="164">
        <f>C32+1271.36+285.49</f>
        <v>4165.53</v>
      </c>
      <c r="G32" s="171"/>
      <c r="H32" s="189">
        <f>D32+1250.76+285.49</f>
        <v>4144.93</v>
      </c>
      <c r="I32" s="197"/>
      <c r="K32" s="147"/>
      <c r="L32" s="147"/>
      <c r="M32" s="148"/>
    </row>
    <row r="33" spans="1:14" s="17" customFormat="1" ht="15.75" customHeight="1">
      <c r="A33" s="55"/>
      <c r="B33" s="53" t="s">
        <v>22</v>
      </c>
      <c r="C33" s="143"/>
      <c r="D33" s="189"/>
      <c r="E33" s="189"/>
      <c r="F33" s="193"/>
      <c r="G33" s="194"/>
      <c r="H33" s="196"/>
      <c r="I33" s="194"/>
      <c r="K33" s="147"/>
      <c r="L33" s="147"/>
      <c r="M33" s="148"/>
    </row>
    <row r="34" spans="1:14" s="17" customFormat="1" ht="27.75" customHeight="1">
      <c r="A34" s="55"/>
      <c r="B34" s="53" t="s">
        <v>23</v>
      </c>
      <c r="C34" s="143">
        <f>+'Veeru 8 Lisad kulude lahtikir. '!C11+'Veeru 8 Lisad kulude lahtikir. '!C22+'Veeru 8 Lisad kulude lahtikir. '!C33+'Veeru 8 Lisad kulude lahtikir. '!C44+'Veeru 8 Lisad kulude lahtikir. '!C55</f>
        <v>6.92</v>
      </c>
      <c r="D34" s="189">
        <f>C34</f>
        <v>6.92</v>
      </c>
      <c r="E34" s="189"/>
      <c r="F34" s="193">
        <f>C34+13.45+5.93</f>
        <v>26.299999999999997</v>
      </c>
      <c r="G34" s="194"/>
      <c r="H34" s="196">
        <f>D34+13.45+5.93</f>
        <v>26.299999999999997</v>
      </c>
      <c r="I34" s="194"/>
      <c r="K34" s="147"/>
      <c r="L34" s="147"/>
      <c r="M34" s="148"/>
    </row>
    <row r="35" spans="1:14" s="17" customFormat="1" ht="15.75" customHeight="1">
      <c r="A35" s="55"/>
      <c r="B35" s="53" t="s">
        <v>26</v>
      </c>
      <c r="C35" s="143">
        <f>+'Veeru 8 Lisad kulude lahtikir. '!C12+'Veeru 8 Lisad kulude lahtikir. '!C23+'Veeru 8 Lisad kulude lahtikir. '!C34+'Veeru 8 Lisad kulude lahtikir. '!C45+'Veeru 8 Lisad kulude lahtikir. '!C56</f>
        <v>4416.5</v>
      </c>
      <c r="D35" s="189">
        <f>C35-1084.3</f>
        <v>3332.2</v>
      </c>
      <c r="E35" s="189"/>
      <c r="F35" s="193">
        <f>C35+3565.91</f>
        <v>7982.41</v>
      </c>
      <c r="G35" s="194"/>
      <c r="H35" s="196">
        <f>D35+2305.91</f>
        <v>5638.11</v>
      </c>
      <c r="I35" s="194"/>
      <c r="K35" s="147"/>
      <c r="L35" s="147"/>
      <c r="M35" s="148"/>
    </row>
    <row r="36" spans="1:14" s="17" customFormat="1" ht="15" customHeight="1">
      <c r="A36" s="56"/>
      <c r="B36" s="57" t="s">
        <v>24</v>
      </c>
      <c r="C36" s="144">
        <f>+'Veeru 8 Lisad kulude lahtikir. '!C13+'Veeru 8 Lisad kulude lahtikir. '!C24+'Veeru 8 Lisad kulude lahtikir. '!C35+'Veeru 8 Lisad kulude lahtikir. '!C46+'Veeru 8 Lisad kulude lahtikir. '!C57</f>
        <v>192</v>
      </c>
      <c r="D36" s="189">
        <f>C36</f>
        <v>192</v>
      </c>
      <c r="E36" s="189"/>
      <c r="F36" s="190">
        <f>C36+387.06+262.27</f>
        <v>841.32999999999993</v>
      </c>
      <c r="G36" s="191"/>
      <c r="H36" s="192">
        <f>D36+387.06+262.27</f>
        <v>841.32999999999993</v>
      </c>
      <c r="I36" s="191"/>
      <c r="K36" s="147"/>
      <c r="L36" s="147"/>
      <c r="M36" s="148"/>
    </row>
    <row r="37" spans="1:14" s="16" customFormat="1" ht="15" customHeight="1">
      <c r="A37" s="18"/>
      <c r="B37" s="75" t="s">
        <v>18</v>
      </c>
      <c r="C37" s="140">
        <f>SUM(C28+C31)</f>
        <v>9809.99</v>
      </c>
      <c r="D37" s="181">
        <f>D28+D31</f>
        <v>8725.69</v>
      </c>
      <c r="E37" s="181"/>
      <c r="F37" s="185">
        <f>F28+F31</f>
        <v>20999.9</v>
      </c>
      <c r="G37" s="186"/>
      <c r="H37" s="181">
        <f>H28+H31</f>
        <v>18635</v>
      </c>
      <c r="I37" s="186"/>
      <c r="K37" s="147"/>
      <c r="L37" s="147"/>
      <c r="M37" s="148"/>
    </row>
    <row r="38" spans="1:14" s="16" customFormat="1" ht="15" customHeight="1">
      <c r="B38" s="18"/>
      <c r="C38" s="20"/>
      <c r="D38" s="21"/>
      <c r="E38" s="21"/>
      <c r="F38" s="21"/>
      <c r="G38" s="21"/>
      <c r="H38" s="21"/>
      <c r="I38" s="21"/>
      <c r="J38" s="21"/>
      <c r="K38" s="149"/>
      <c r="L38" s="149"/>
      <c r="M38" s="149"/>
    </row>
    <row r="39" spans="1:14" s="5" customFormat="1" ht="15" customHeight="1">
      <c r="A39" s="95" t="s">
        <v>64</v>
      </c>
      <c r="B39" s="96" t="s">
        <v>63</v>
      </c>
      <c r="F39" s="187" t="s">
        <v>66</v>
      </c>
      <c r="G39" s="187"/>
      <c r="H39" s="187" t="s">
        <v>63</v>
      </c>
      <c r="I39" s="187"/>
    </row>
    <row r="40" spans="1:14" s="5" customFormat="1" ht="34.5" customHeight="1">
      <c r="A40" s="104" t="s">
        <v>67</v>
      </c>
      <c r="B40" s="95"/>
      <c r="F40" s="188" t="s">
        <v>67</v>
      </c>
      <c r="G40" s="188"/>
      <c r="H40" s="187"/>
      <c r="I40" s="187"/>
    </row>
    <row r="41" spans="1:14" s="5" customFormat="1" ht="15" customHeight="1">
      <c r="H41" s="91">
        <f>+F23-F37</f>
        <v>-804.90000000000146</v>
      </c>
    </row>
    <row r="42" spans="1:14" s="5" customFormat="1" ht="12.75">
      <c r="A42" s="5" t="s">
        <v>65</v>
      </c>
      <c r="B42" s="123">
        <v>40913</v>
      </c>
      <c r="I42" s="91">
        <f>+G23-H37</f>
        <v>0</v>
      </c>
      <c r="J42" s="39"/>
      <c r="M42" s="39"/>
      <c r="N42" s="39"/>
    </row>
    <row r="43" spans="1:14" s="5" customFormat="1" ht="65.25" customHeight="1">
      <c r="J43" s="38"/>
      <c r="K43" s="39"/>
      <c r="L43" s="39"/>
      <c r="M43" s="38"/>
      <c r="N43" s="39"/>
    </row>
    <row r="44" spans="1:14" s="5" customFormat="1" ht="15.75" customHeight="1">
      <c r="J44" s="38"/>
      <c r="K44" s="39"/>
      <c r="L44" s="39"/>
      <c r="M44" s="38"/>
      <c r="N44" s="39"/>
    </row>
    <row r="45" spans="1:14" s="5" customFormat="1" ht="15.75" customHeight="1">
      <c r="J45" s="40"/>
      <c r="K45" s="39"/>
      <c r="L45" s="39"/>
      <c r="M45" s="40"/>
      <c r="N45" s="39"/>
    </row>
    <row r="46" spans="1:14" s="19" customFormat="1" ht="15.75" customHeight="1">
      <c r="J46" s="40"/>
      <c r="K46" s="41"/>
      <c r="L46" s="41"/>
      <c r="M46" s="40"/>
      <c r="N46" s="41"/>
    </row>
    <row r="47" spans="1:14" s="19" customFormat="1" ht="12.75">
      <c r="J47" s="38"/>
      <c r="K47" s="41"/>
      <c r="L47" s="41"/>
      <c r="M47" s="38"/>
      <c r="N47" s="41"/>
    </row>
    <row r="48" spans="1:14" s="19" customFormat="1" ht="15.75" customHeight="1">
      <c r="J48" s="40"/>
      <c r="K48" s="41"/>
      <c r="L48" s="41"/>
      <c r="M48" s="40"/>
      <c r="N48" s="41"/>
    </row>
    <row r="49" spans="10:14" s="19" customFormat="1" ht="15.75" customHeight="1">
      <c r="J49" s="40"/>
      <c r="K49" s="41"/>
      <c r="L49" s="41"/>
      <c r="M49" s="40"/>
      <c r="N49" s="41"/>
    </row>
    <row r="50" spans="10:14" s="19" customFormat="1" ht="15.75" customHeight="1">
      <c r="J50" s="40"/>
      <c r="K50" s="41"/>
      <c r="L50" s="41"/>
      <c r="M50" s="40"/>
      <c r="N50" s="41"/>
    </row>
    <row r="51" spans="10:14" s="19" customFormat="1" ht="15.75" customHeight="1">
      <c r="J51" s="40"/>
      <c r="K51" s="41"/>
      <c r="L51" s="41"/>
      <c r="M51" s="40"/>
      <c r="N51" s="41"/>
    </row>
    <row r="52" spans="10:14" s="19" customFormat="1" ht="16.5" customHeight="1">
      <c r="J52" s="40"/>
      <c r="K52" s="41"/>
      <c r="L52" s="41"/>
      <c r="M52" s="40"/>
      <c r="N52" s="41"/>
    </row>
    <row r="53" spans="10:14" s="19" customFormat="1" ht="12.75">
      <c r="J53" s="38"/>
      <c r="K53" s="41"/>
      <c r="L53" s="41"/>
      <c r="M53" s="38"/>
      <c r="N53" s="41"/>
    </row>
    <row r="54" spans="10:14" s="19" customFormat="1" ht="409.6">
      <c r="J54" s="41"/>
      <c r="K54" s="41"/>
      <c r="L54" s="41"/>
      <c r="M54" s="41"/>
      <c r="N54" s="41"/>
    </row>
    <row r="55" spans="10:14" s="19" customFormat="1" ht="409.6">
      <c r="J55" s="41"/>
      <c r="K55" s="41"/>
      <c r="L55" s="41"/>
      <c r="M55" s="41"/>
      <c r="N55" s="41"/>
    </row>
    <row r="56" spans="10:14" s="19" customFormat="1" ht="409.6">
      <c r="J56" s="41"/>
      <c r="K56" s="41"/>
      <c r="L56" s="41"/>
      <c r="M56" s="41"/>
      <c r="N56" s="41"/>
    </row>
    <row r="57" spans="10:14" s="19" customFormat="1" ht="409.6"/>
    <row r="58" spans="10:14" s="19" customFormat="1" ht="409.6"/>
    <row r="59" spans="10:14" s="19" customFormat="1" ht="409.6"/>
    <row r="60" spans="10:14" s="19" customFormat="1" ht="409.6"/>
    <row r="61" spans="10:14" s="19" customFormat="1" ht="409.6"/>
    <row r="62" spans="10:14" s="19" customFormat="1" ht="409.6"/>
    <row r="63" spans="10:14" s="19" customFormat="1" ht="409.6"/>
    <row r="64" spans="10:14" s="19" customFormat="1" ht="409.6"/>
    <row r="65" s="19" customFormat="1" ht="409.6"/>
    <row r="66" s="19" customFormat="1" ht="409.6"/>
    <row r="67" s="19" customFormat="1" ht="409.6"/>
    <row r="68" s="19" customFormat="1" ht="409.6"/>
    <row r="69" s="19" customFormat="1" ht="409.6"/>
    <row r="70" s="19" customFormat="1" ht="409.6"/>
    <row r="71" s="19" customFormat="1" ht="409.6"/>
    <row r="72" s="19" customFormat="1" ht="409.6"/>
    <row r="73" s="19" customFormat="1" ht="409.6"/>
    <row r="74" s="19" customFormat="1" ht="409.6"/>
    <row r="75" s="19" customFormat="1" ht="409.6"/>
    <row r="76" s="19" customFormat="1" ht="409.6"/>
    <row r="77" s="19" customFormat="1" ht="409.6"/>
    <row r="78" s="19" customFormat="1" ht="409.6"/>
    <row r="79" s="19" customFormat="1" ht="409.6"/>
    <row r="80" s="19" customFormat="1" ht="409.6"/>
    <row r="81" s="19" customFormat="1" ht="409.6"/>
    <row r="82" s="19" customFormat="1" ht="409.6"/>
  </sheetData>
  <mergeCells count="53">
    <mergeCell ref="F39:G39"/>
    <mergeCell ref="H39:I39"/>
    <mergeCell ref="H35:I35"/>
    <mergeCell ref="H32:I32"/>
    <mergeCell ref="H28:I28"/>
    <mergeCell ref="H33:I33"/>
    <mergeCell ref="H34:I34"/>
    <mergeCell ref="F32:G32"/>
    <mergeCell ref="F33:G33"/>
    <mergeCell ref="H30:I30"/>
    <mergeCell ref="H31:I31"/>
    <mergeCell ref="F28:G28"/>
    <mergeCell ref="F29:G29"/>
    <mergeCell ref="F31:G31"/>
    <mergeCell ref="F27:G27"/>
    <mergeCell ref="H40:I40"/>
    <mergeCell ref="F40:G40"/>
    <mergeCell ref="D34:E34"/>
    <mergeCell ref="F36:G36"/>
    <mergeCell ref="H37:I37"/>
    <mergeCell ref="D37:E37"/>
    <mergeCell ref="D35:E35"/>
    <mergeCell ref="D36:E36"/>
    <mergeCell ref="F37:G37"/>
    <mergeCell ref="H36:I36"/>
    <mergeCell ref="F35:G35"/>
    <mergeCell ref="F34:G34"/>
    <mergeCell ref="D32:E32"/>
    <mergeCell ref="D33:E33"/>
    <mergeCell ref="H2:N2"/>
    <mergeCell ref="I4:K4"/>
    <mergeCell ref="I5:K5"/>
    <mergeCell ref="F30:G30"/>
    <mergeCell ref="H29:I29"/>
    <mergeCell ref="H27:I27"/>
    <mergeCell ref="H9:L9"/>
    <mergeCell ref="L4:N4"/>
    <mergeCell ref="L5:N5"/>
    <mergeCell ref="F8:N8"/>
    <mergeCell ref="B5:E5"/>
    <mergeCell ref="B4:E4"/>
    <mergeCell ref="B6:E6"/>
    <mergeCell ref="A31:B31"/>
    <mergeCell ref="D28:E28"/>
    <mergeCell ref="D27:E27"/>
    <mergeCell ref="D29:E29"/>
    <mergeCell ref="A15:A21"/>
    <mergeCell ref="D9:E9"/>
    <mergeCell ref="D30:E30"/>
    <mergeCell ref="D8:E8"/>
    <mergeCell ref="D31:E31"/>
    <mergeCell ref="A28:B28"/>
    <mergeCell ref="A27:B27"/>
  </mergeCells>
  <phoneticPr fontId="0" type="noConversion"/>
  <pageMargins left="0.51181102362204722" right="0.27559055118110237" top="0.46" bottom="0.35433070866141736" header="0.31" footer="0.15748031496062992"/>
  <pageSetup paperSize="9" scale="85" fitToHeight="2" orientation="landscape" r:id="rId1"/>
  <headerFooter alignWithMargins="0">
    <oddFooter>&amp;C&amp;F&amp;R&amp;P</oddFoot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opLeftCell="A43" workbookViewId="0">
      <selection activeCell="C61" sqref="C61"/>
    </sheetView>
  </sheetViews>
  <sheetFormatPr defaultRowHeight="12.75"/>
  <cols>
    <col min="1" max="1" width="3.25" style="1" customWidth="1"/>
    <col min="2" max="2" width="31" style="1" customWidth="1"/>
    <col min="3" max="3" width="8.625" style="113" bestFit="1" customWidth="1"/>
    <col min="4" max="4" width="49.5" style="1" customWidth="1"/>
    <col min="5" max="16384" width="9" style="1"/>
  </cols>
  <sheetData>
    <row r="1" spans="1:6">
      <c r="A1" s="1" t="s">
        <v>51</v>
      </c>
    </row>
    <row r="3" spans="1:6">
      <c r="D3" s="4" t="s">
        <v>29</v>
      </c>
    </row>
    <row r="4" spans="1:6" s="2" customFormat="1" ht="16.5" customHeight="1">
      <c r="A4" s="207" t="s">
        <v>35</v>
      </c>
      <c r="B4" s="208"/>
      <c r="C4" s="114" t="s">
        <v>27</v>
      </c>
      <c r="D4" s="77" t="s">
        <v>28</v>
      </c>
    </row>
    <row r="5" spans="1:6">
      <c r="A5" s="203" t="s">
        <v>14</v>
      </c>
      <c r="B5" s="204"/>
      <c r="C5" s="115">
        <f>SUM(C6:C7)</f>
        <v>0</v>
      </c>
      <c r="D5" s="84"/>
    </row>
    <row r="6" spans="1:6" ht="22.5">
      <c r="A6" s="46" t="s">
        <v>15</v>
      </c>
      <c r="B6" s="30" t="s">
        <v>72</v>
      </c>
      <c r="C6" s="116">
        <v>0</v>
      </c>
      <c r="D6" s="85"/>
    </row>
    <row r="7" spans="1:6">
      <c r="A7" s="47"/>
      <c r="B7" s="31" t="s">
        <v>73</v>
      </c>
      <c r="C7" s="117"/>
      <c r="D7" s="87"/>
    </row>
    <row r="8" spans="1:6">
      <c r="A8" s="205" t="s">
        <v>16</v>
      </c>
      <c r="B8" s="206"/>
      <c r="C8" s="115">
        <f>SUM(C9:C13)</f>
        <v>0</v>
      </c>
      <c r="D8" s="88"/>
    </row>
    <row r="9" spans="1:6" ht="22.5">
      <c r="A9" s="46" t="s">
        <v>15</v>
      </c>
      <c r="B9" s="30" t="s">
        <v>70</v>
      </c>
      <c r="C9" s="116">
        <v>0</v>
      </c>
      <c r="D9" s="85"/>
    </row>
    <row r="10" spans="1:6">
      <c r="A10" s="48"/>
      <c r="B10" s="3" t="s">
        <v>74</v>
      </c>
      <c r="C10" s="118"/>
      <c r="D10" s="89"/>
    </row>
    <row r="11" spans="1:6" ht="22.5">
      <c r="A11" s="48"/>
      <c r="B11" s="32" t="s">
        <v>23</v>
      </c>
      <c r="C11" s="117">
        <v>0</v>
      </c>
      <c r="D11" s="89"/>
    </row>
    <row r="12" spans="1:6">
      <c r="A12" s="48"/>
      <c r="B12" s="3" t="s">
        <v>71</v>
      </c>
      <c r="C12" s="145">
        <v>0</v>
      </c>
      <c r="D12" s="97"/>
      <c r="F12" s="126"/>
    </row>
    <row r="13" spans="1:6">
      <c r="A13" s="47"/>
      <c r="B13" s="49" t="s">
        <v>24</v>
      </c>
      <c r="C13" s="117"/>
      <c r="D13" s="87"/>
    </row>
    <row r="14" spans="1:6">
      <c r="C14" s="119"/>
      <c r="D14" s="4" t="s">
        <v>30</v>
      </c>
    </row>
    <row r="15" spans="1:6" s="2" customFormat="1" ht="16.5" customHeight="1">
      <c r="A15" s="207" t="s">
        <v>35</v>
      </c>
      <c r="B15" s="208"/>
      <c r="C15" s="114" t="s">
        <v>27</v>
      </c>
      <c r="D15" s="77" t="s">
        <v>28</v>
      </c>
    </row>
    <row r="16" spans="1:6">
      <c r="A16" s="203" t="s">
        <v>14</v>
      </c>
      <c r="B16" s="204"/>
      <c r="C16" s="120">
        <f>SUM(C17:C18)</f>
        <v>515.29</v>
      </c>
      <c r="D16" s="90"/>
    </row>
    <row r="17" spans="1:7" ht="22.5">
      <c r="A17" s="46" t="s">
        <v>15</v>
      </c>
      <c r="B17" s="30" t="s">
        <v>72</v>
      </c>
      <c r="C17" s="110">
        <f>293.99+13.42+3.2+126.52+78.16</f>
        <v>515.29</v>
      </c>
      <c r="D17" s="85" t="s">
        <v>95</v>
      </c>
    </row>
    <row r="18" spans="1:7">
      <c r="A18" s="47"/>
      <c r="B18" s="31" t="s">
        <v>73</v>
      </c>
      <c r="C18" s="111"/>
      <c r="D18" s="87"/>
    </row>
    <row r="19" spans="1:7">
      <c r="A19" s="205" t="s">
        <v>16</v>
      </c>
      <c r="B19" s="206"/>
      <c r="C19" s="112">
        <f>SUM(C20:C24)</f>
        <v>5205.2</v>
      </c>
      <c r="D19" s="88"/>
    </row>
    <row r="20" spans="1:7" ht="25.5">
      <c r="A20" s="46" t="s">
        <v>15</v>
      </c>
      <c r="B20" s="98" t="s">
        <v>70</v>
      </c>
      <c r="C20" s="110">
        <f>589.84+46.62+51+5.5+3.5+38.3+50.27</f>
        <v>785.03</v>
      </c>
      <c r="D20" s="85" t="s">
        <v>96</v>
      </c>
      <c r="G20" s="126"/>
    </row>
    <row r="21" spans="1:7">
      <c r="A21" s="48"/>
      <c r="B21" s="101" t="s">
        <v>74</v>
      </c>
      <c r="C21" s="121"/>
      <c r="D21" s="89"/>
    </row>
    <row r="22" spans="1:7" ht="22.5">
      <c r="A22" s="48"/>
      <c r="B22" s="102" t="s">
        <v>23</v>
      </c>
      <c r="C22" s="121">
        <v>3.67</v>
      </c>
      <c r="D22" s="89" t="s">
        <v>91</v>
      </c>
    </row>
    <row r="23" spans="1:7">
      <c r="A23" s="48"/>
      <c r="B23" s="101" t="s">
        <v>71</v>
      </c>
      <c r="C23" s="121">
        <v>4416.5</v>
      </c>
      <c r="D23" s="97" t="s">
        <v>97</v>
      </c>
    </row>
    <row r="24" spans="1:7">
      <c r="A24" s="47"/>
      <c r="B24" s="103" t="s">
        <v>24</v>
      </c>
      <c r="C24" s="111"/>
      <c r="D24" s="86"/>
    </row>
    <row r="25" spans="1:7">
      <c r="C25" s="119"/>
      <c r="D25" s="4" t="s">
        <v>36</v>
      </c>
    </row>
    <row r="26" spans="1:7" ht="15.75">
      <c r="A26" s="207" t="s">
        <v>35</v>
      </c>
      <c r="B26" s="208"/>
      <c r="C26" s="114" t="s">
        <v>27</v>
      </c>
      <c r="D26" s="77" t="s">
        <v>28</v>
      </c>
    </row>
    <row r="27" spans="1:7">
      <c r="A27" s="203" t="s">
        <v>14</v>
      </c>
      <c r="B27" s="204"/>
      <c r="C27" s="120">
        <f>SUM(C28:C29)</f>
        <v>1310.4000000000001</v>
      </c>
      <c r="D27" s="45"/>
    </row>
    <row r="28" spans="1:7" ht="22.5">
      <c r="A28" s="46" t="s">
        <v>15</v>
      </c>
      <c r="B28" s="98" t="s">
        <v>72</v>
      </c>
      <c r="C28" s="110">
        <f>830.73+13.65+321.75+144.27</f>
        <v>1310.4000000000001</v>
      </c>
      <c r="D28" s="85" t="s">
        <v>98</v>
      </c>
    </row>
    <row r="29" spans="1:7">
      <c r="A29" s="47"/>
      <c r="B29" s="100" t="s">
        <v>20</v>
      </c>
      <c r="C29" s="111"/>
      <c r="D29" s="87"/>
    </row>
    <row r="30" spans="1:7">
      <c r="A30" s="205" t="s">
        <v>16</v>
      </c>
      <c r="B30" s="206"/>
      <c r="C30" s="112">
        <f>SUM(C31:C35)</f>
        <v>949.88000000000011</v>
      </c>
      <c r="D30" s="88"/>
    </row>
    <row r="31" spans="1:7" ht="76.5">
      <c r="A31" s="46" t="s">
        <v>15</v>
      </c>
      <c r="B31" s="98" t="s">
        <v>70</v>
      </c>
      <c r="C31" s="110">
        <f>47.52+45.51+50.01+36+36+44+45+36+40+21+34+2.3+7.1+28.8+16+155.34+26.94+13.33+21.1+21.74+86.13+132.81</f>
        <v>946.63000000000011</v>
      </c>
      <c r="D31" s="85" t="s">
        <v>99</v>
      </c>
    </row>
    <row r="32" spans="1:7">
      <c r="A32" s="48"/>
      <c r="B32" s="99" t="s">
        <v>74</v>
      </c>
      <c r="C32" s="121"/>
      <c r="D32" s="89"/>
    </row>
    <row r="33" spans="1:4" ht="22.5">
      <c r="A33" s="48"/>
      <c r="B33" s="99" t="s">
        <v>23</v>
      </c>
      <c r="C33" s="121">
        <v>3.25</v>
      </c>
      <c r="D33" s="89" t="s">
        <v>91</v>
      </c>
    </row>
    <row r="34" spans="1:4">
      <c r="A34" s="48"/>
      <c r="B34" s="99" t="s">
        <v>71</v>
      </c>
      <c r="C34" s="121"/>
      <c r="D34" s="89"/>
    </row>
    <row r="35" spans="1:4">
      <c r="A35" s="47"/>
      <c r="B35" s="100" t="s">
        <v>24</v>
      </c>
      <c r="C35" s="111"/>
      <c r="D35" s="86"/>
    </row>
    <row r="36" spans="1:4">
      <c r="C36" s="119"/>
      <c r="D36" s="4" t="s">
        <v>52</v>
      </c>
    </row>
    <row r="37" spans="1:4" ht="15.75">
      <c r="A37" s="207" t="s">
        <v>35</v>
      </c>
      <c r="B37" s="208"/>
      <c r="C37" s="114" t="s">
        <v>27</v>
      </c>
      <c r="D37" s="77" t="s">
        <v>28</v>
      </c>
    </row>
    <row r="38" spans="1:4">
      <c r="A38" s="203" t="s">
        <v>14</v>
      </c>
      <c r="B38" s="204"/>
      <c r="C38" s="120">
        <f>SUM(C39:C40)</f>
        <v>403.2</v>
      </c>
      <c r="D38" s="45"/>
    </row>
    <row r="39" spans="1:4" ht="22.5">
      <c r="A39" s="46" t="s">
        <v>15</v>
      </c>
      <c r="B39" s="98" t="s">
        <v>72</v>
      </c>
      <c r="C39" s="110">
        <f>237+4.2+99+63</f>
        <v>403.2</v>
      </c>
      <c r="D39" s="85" t="s">
        <v>100</v>
      </c>
    </row>
    <row r="40" spans="1:4">
      <c r="A40" s="47"/>
      <c r="B40" s="100" t="s">
        <v>73</v>
      </c>
      <c r="C40" s="111"/>
      <c r="D40" s="87"/>
    </row>
    <row r="41" spans="1:4">
      <c r="A41" s="205" t="s">
        <v>16</v>
      </c>
      <c r="B41" s="206"/>
      <c r="C41" s="112">
        <f>SUM(C42:C46)</f>
        <v>1069.02</v>
      </c>
      <c r="D41" s="88"/>
    </row>
    <row r="42" spans="1:4" ht="25.5">
      <c r="A42" s="46" t="s">
        <v>15</v>
      </c>
      <c r="B42" s="98" t="s">
        <v>70</v>
      </c>
      <c r="C42" s="110">
        <f>32+32+32+36.67+50.29+300+394.06</f>
        <v>877.02</v>
      </c>
      <c r="D42" s="85" t="s">
        <v>102</v>
      </c>
    </row>
    <row r="43" spans="1:4">
      <c r="A43" s="48"/>
      <c r="B43" s="99" t="s">
        <v>74</v>
      </c>
      <c r="C43" s="121"/>
      <c r="D43" s="89"/>
    </row>
    <row r="44" spans="1:4" ht="22.5">
      <c r="A44" s="48"/>
      <c r="B44" s="99" t="s">
        <v>23</v>
      </c>
      <c r="C44" s="121">
        <v>0</v>
      </c>
      <c r="D44" s="89" t="s">
        <v>91</v>
      </c>
    </row>
    <row r="45" spans="1:4">
      <c r="A45" s="48"/>
      <c r="B45" s="99" t="s">
        <v>71</v>
      </c>
      <c r="C45" s="121">
        <v>0</v>
      </c>
      <c r="D45" s="89"/>
    </row>
    <row r="46" spans="1:4">
      <c r="A46" s="47"/>
      <c r="B46" s="100" t="s">
        <v>24</v>
      </c>
      <c r="C46" s="111">
        <v>192</v>
      </c>
      <c r="D46" s="86" t="s">
        <v>101</v>
      </c>
    </row>
    <row r="47" spans="1:4">
      <c r="C47" s="119"/>
      <c r="D47" s="4" t="s">
        <v>53</v>
      </c>
    </row>
    <row r="48" spans="1:4" ht="15.75">
      <c r="A48" s="207" t="s">
        <v>35</v>
      </c>
      <c r="B48" s="208"/>
      <c r="C48" s="114" t="s">
        <v>27</v>
      </c>
      <c r="D48" s="77" t="s">
        <v>28</v>
      </c>
    </row>
    <row r="49" spans="1:5">
      <c r="A49" s="203" t="s">
        <v>14</v>
      </c>
      <c r="B49" s="204"/>
      <c r="C49" s="120">
        <f>SUM(C50:C51)</f>
        <v>357.00000000000006</v>
      </c>
      <c r="D49" s="45"/>
    </row>
    <row r="50" spans="1:5" ht="22.5">
      <c r="A50" s="46" t="s">
        <v>15</v>
      </c>
      <c r="B50" s="33" t="s">
        <v>72</v>
      </c>
      <c r="C50" s="110">
        <f>203.97+54.22+87.65+11.16</f>
        <v>357.00000000000006</v>
      </c>
      <c r="D50" s="85" t="s">
        <v>103</v>
      </c>
    </row>
    <row r="51" spans="1:5">
      <c r="A51" s="47"/>
      <c r="B51" s="34" t="s">
        <v>73</v>
      </c>
      <c r="C51" s="111"/>
      <c r="D51" s="87"/>
    </row>
    <row r="52" spans="1:5">
      <c r="A52" s="205" t="s">
        <v>16</v>
      </c>
      <c r="B52" s="206"/>
      <c r="C52" s="112">
        <f>SUM(C53:C57)</f>
        <v>0</v>
      </c>
      <c r="D52" s="88"/>
    </row>
    <row r="53" spans="1:5" ht="22.5">
      <c r="A53" s="46" t="s">
        <v>15</v>
      </c>
      <c r="B53" s="33" t="s">
        <v>70</v>
      </c>
      <c r="C53" s="110"/>
      <c r="D53" s="85"/>
    </row>
    <row r="54" spans="1:5">
      <c r="A54" s="48"/>
      <c r="B54" s="35" t="s">
        <v>74</v>
      </c>
      <c r="C54" s="121"/>
      <c r="D54" s="89"/>
    </row>
    <row r="55" spans="1:5" ht="22.5">
      <c r="A55" s="48"/>
      <c r="B55" s="35" t="s">
        <v>23</v>
      </c>
      <c r="C55" s="121"/>
      <c r="D55" s="89"/>
    </row>
    <row r="56" spans="1:5">
      <c r="A56" s="48"/>
      <c r="B56" s="35" t="s">
        <v>71</v>
      </c>
      <c r="C56" s="121"/>
      <c r="D56" s="89"/>
    </row>
    <row r="57" spans="1:5">
      <c r="A57" s="47"/>
      <c r="B57" s="34" t="s">
        <v>24</v>
      </c>
      <c r="C57" s="111"/>
      <c r="D57" s="86"/>
    </row>
    <row r="58" spans="1:5">
      <c r="C58" s="119"/>
      <c r="D58" s="4"/>
    </row>
    <row r="59" spans="1:5" s="36" customFormat="1" ht="16.5" customHeight="1">
      <c r="A59" s="78" t="s">
        <v>46</v>
      </c>
      <c r="B59" s="79"/>
      <c r="C59" s="109">
        <f>C5+C16+C27+C38+C49</f>
        <v>2585.89</v>
      </c>
      <c r="D59" s="50"/>
    </row>
    <row r="60" spans="1:5" s="36" customFormat="1" ht="16.5" customHeight="1">
      <c r="A60" s="78" t="s">
        <v>47</v>
      </c>
      <c r="B60" s="79"/>
      <c r="C60" s="109">
        <f>C8+C19+C30+C41+C52</f>
        <v>7224.1</v>
      </c>
      <c r="D60" s="50"/>
    </row>
    <row r="61" spans="1:5" s="36" customFormat="1" ht="16.5" customHeight="1">
      <c r="A61" s="80" t="s">
        <v>18</v>
      </c>
      <c r="B61" s="81"/>
      <c r="C61" s="108">
        <f>C59+C60</f>
        <v>9809.99</v>
      </c>
      <c r="D61" s="51"/>
    </row>
    <row r="63" spans="1:5">
      <c r="B63" s="5" t="s">
        <v>44</v>
      </c>
      <c r="C63" s="122"/>
      <c r="D63" s="37" t="s">
        <v>45</v>
      </c>
      <c r="E63" s="83"/>
    </row>
    <row r="64" spans="1:5">
      <c r="B64" s="5"/>
      <c r="C64" s="122"/>
    </row>
    <row r="65" spans="2:3">
      <c r="B65" s="5" t="s">
        <v>94</v>
      </c>
      <c r="C65" s="122"/>
    </row>
  </sheetData>
  <mergeCells count="15">
    <mergeCell ref="A30:B30"/>
    <mergeCell ref="A16:B16"/>
    <mergeCell ref="A19:B19"/>
    <mergeCell ref="A4:B4"/>
    <mergeCell ref="A15:B15"/>
    <mergeCell ref="A5:B5"/>
    <mergeCell ref="A8:B8"/>
    <mergeCell ref="A26:B26"/>
    <mergeCell ref="A27:B27"/>
    <mergeCell ref="A49:B49"/>
    <mergeCell ref="A52:B52"/>
    <mergeCell ref="A37:B37"/>
    <mergeCell ref="A38:B38"/>
    <mergeCell ref="A41:B41"/>
    <mergeCell ref="A48:B48"/>
  </mergeCells>
  <phoneticPr fontId="0" type="noConversion"/>
  <pageMargins left="0.68" right="0.38" top="0.51" bottom="0.5" header="0.38" footer="0.37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Aruande vorm</vt:lpstr>
      <vt:lpstr>Veeru 8 Lisad kulude lahtikir. </vt:lpstr>
      <vt:lpstr>Leht1</vt:lpstr>
      <vt:lpstr>Leht2</vt:lpstr>
    </vt:vector>
  </TitlesOfParts>
  <Company>FIE Genadi Vaher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Genadi Vaher</dc:creator>
  <cp:lastModifiedBy>Aino</cp:lastModifiedBy>
  <cp:lastPrinted>2012-01-05T19:17:30Z</cp:lastPrinted>
  <dcterms:created xsi:type="dcterms:W3CDTF">2003-04-06T19:04:02Z</dcterms:created>
  <dcterms:modified xsi:type="dcterms:W3CDTF">2012-01-12T19:36:36Z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-1693051741</vt:i4>
  </property>
  <property fmtid="{D5CDD505-2E9C-101B-9397-08002B2CF9AE}" pid="3" name="_EmailSubject">
    <vt:lpwstr>I kv aruanne</vt:lpwstr>
  </property>
  <property fmtid="{D5CDD505-2E9C-101B-9397-08002B2CF9AE}" pid="4" name="_AuthorEmail">
    <vt:lpwstr>ekl@hot.ee</vt:lpwstr>
  </property>
  <property fmtid="{D5CDD505-2E9C-101B-9397-08002B2CF9AE}" pid="5" name="_AuthorEmailDisplayName">
    <vt:lpwstr>Eesti Kutsehaigete Liit</vt:lpwstr>
  </property>
  <property fmtid="{D5CDD505-2E9C-101B-9397-08002B2CF9AE}" pid="6" name="_ReviewingToolsShownOnce">
    <vt:lpwstr/>
  </property>
</Properties>
</file>